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l365-my.sharepoint.com/personal/nihb_kl_dk/Documents/Plejeboligmodellen OS/"/>
    </mc:Choice>
  </mc:AlternateContent>
  <xr:revisionPtr revIDLastSave="0" documentId="8_{7B88103B-5453-454D-A485-3793073A34D2}" xr6:coauthVersionLast="47" xr6:coauthVersionMax="47" xr10:uidLastSave="{00000000-0000-0000-0000-000000000000}"/>
  <bookViews>
    <workbookView xWindow="-120" yWindow="-120" windowWidth="29040" windowHeight="15720" tabRatio="776" xr2:uid="{00000000-000D-0000-FFFF-FFFF00000000}"/>
  </bookViews>
  <sheets>
    <sheet name="Model" sheetId="1" r:id="rId1"/>
    <sheet name="Resultat " sheetId="17" r:id="rId2"/>
    <sheet name="Analyse behovsgrad" sheetId="6" state="hidden" r:id="rId3"/>
    <sheet name="plejehjemsoversigt.dk" sheetId="20" state="hidden" r:id="rId4"/>
    <sheet name="Beregning 2026" sheetId="25" state="hidden" r:id="rId5"/>
    <sheet name="Indskrevne plejebolig dec 2025" sheetId="24" state="hidden" r:id="rId6"/>
    <sheet name="Befolkningsfremskrivning" sheetId="22" state="hidden" r:id="rId7"/>
    <sheet name="Lister" sheetId="26" state="hidden" r:id="rId8"/>
  </sheets>
  <definedNames>
    <definedName name="_xlnm.Print_Area" localSheetId="1">'Resultat '!$A$3:$T$35</definedName>
    <definedName name="_xlnm.Print_Titles" localSheetId="1">'Resultat 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1" i="6" l="1"/>
  <c r="B50" i="1"/>
  <c r="N53" i="1"/>
  <c r="O53" i="1"/>
  <c r="P53" i="1"/>
  <c r="B7" i="25"/>
  <c r="M30" i="25"/>
  <c r="A8" i="6"/>
  <c r="D47" i="1"/>
  <c r="F47" i="1" s="1"/>
  <c r="D45" i="1"/>
  <c r="F45" i="1" s="1"/>
  <c r="E48" i="1"/>
  <c r="E47" i="1"/>
  <c r="E46" i="1"/>
  <c r="L32" i="1"/>
  <c r="L33" i="1" s="1"/>
  <c r="L34" i="1" s="1"/>
  <c r="L35" i="1" s="1"/>
  <c r="C11" i="1"/>
  <c r="C12" i="1"/>
  <c r="C13" i="1"/>
  <c r="C14" i="1"/>
  <c r="C15" i="1"/>
  <c r="C16" i="1"/>
  <c r="C10" i="1"/>
  <c r="C18" i="1" l="1"/>
  <c r="B17" i="25" l="1"/>
  <c r="F4" i="20"/>
  <c r="E4" i="26"/>
  <c r="E5" i="26"/>
  <c r="C4" i="26"/>
  <c r="C5" i="26"/>
  <c r="C6" i="26"/>
  <c r="A5" i="26"/>
  <c r="A6" i="26"/>
  <c r="A7" i="26"/>
  <c r="A8" i="26"/>
  <c r="A9" i="26"/>
  <c r="A10" i="26"/>
  <c r="A11" i="26"/>
  <c r="A12" i="26"/>
  <c r="A13" i="26"/>
  <c r="A14" i="26"/>
  <c r="A15" i="26"/>
  <c r="A16" i="26"/>
  <c r="A17" i="26"/>
  <c r="A18" i="26"/>
  <c r="A19" i="26"/>
  <c r="A20" i="26"/>
  <c r="A21" i="26"/>
  <c r="A22" i="26"/>
  <c r="A23" i="26"/>
  <c r="A24" i="26"/>
  <c r="A25" i="26"/>
  <c r="A26" i="26"/>
  <c r="A27" i="26"/>
  <c r="A28" i="26"/>
  <c r="A29" i="26"/>
  <c r="A30" i="26"/>
  <c r="A31" i="26"/>
  <c r="A32" i="26"/>
  <c r="A33" i="26"/>
  <c r="A34" i="26"/>
  <c r="A35" i="26"/>
  <c r="A36" i="26"/>
  <c r="A37" i="26"/>
  <c r="A38" i="26"/>
  <c r="A39" i="26"/>
  <c r="A40" i="26"/>
  <c r="A41" i="26"/>
  <c r="A42" i="26"/>
  <c r="A43" i="26"/>
  <c r="A44" i="26"/>
  <c r="A45" i="26"/>
  <c r="A46" i="26"/>
  <c r="A47" i="26"/>
  <c r="A48" i="26"/>
  <c r="A49" i="26"/>
  <c r="A50" i="26"/>
  <c r="A51" i="26"/>
  <c r="A52" i="26"/>
  <c r="A53" i="26"/>
  <c r="A54" i="26"/>
  <c r="A55" i="26"/>
  <c r="A56" i="26"/>
  <c r="A57" i="26"/>
  <c r="A58" i="26"/>
  <c r="A59" i="26"/>
  <c r="A60" i="26"/>
  <c r="A61" i="26"/>
  <c r="A62" i="26"/>
  <c r="A63" i="26"/>
  <c r="A64" i="26"/>
  <c r="A65" i="26"/>
  <c r="A66" i="26"/>
  <c r="A67" i="26"/>
  <c r="A68" i="26"/>
  <c r="A69" i="26"/>
  <c r="A70" i="26"/>
  <c r="A71" i="26"/>
  <c r="A72" i="26"/>
  <c r="A73" i="26"/>
  <c r="A74" i="26"/>
  <c r="A75" i="26"/>
  <c r="A76" i="26"/>
  <c r="A77" i="26"/>
  <c r="A78" i="26"/>
  <c r="A79" i="26"/>
  <c r="A80" i="26"/>
  <c r="A81" i="26"/>
  <c r="A82" i="26"/>
  <c r="A83" i="26"/>
  <c r="A84" i="26"/>
  <c r="A85" i="26"/>
  <c r="A86" i="26"/>
  <c r="A87" i="26"/>
  <c r="A88" i="26"/>
  <c r="A89" i="26"/>
  <c r="A90" i="26"/>
  <c r="A91" i="26"/>
  <c r="A92" i="26"/>
  <c r="A93" i="26"/>
  <c r="A94" i="26"/>
  <c r="A95" i="26"/>
  <c r="A96" i="26"/>
  <c r="A97" i="26"/>
  <c r="A98" i="26"/>
  <c r="A99" i="26"/>
  <c r="A100" i="26"/>
  <c r="A101" i="26"/>
  <c r="A4" i="26"/>
  <c r="I21" i="24"/>
  <c r="H21" i="24"/>
  <c r="G21" i="24"/>
  <c r="F21" i="24"/>
  <c r="E21" i="24"/>
  <c r="D21" i="24"/>
  <c r="C21" i="24"/>
  <c r="I99" i="24"/>
  <c r="H99" i="24"/>
  <c r="G99" i="24"/>
  <c r="F99" i="24"/>
  <c r="E99" i="24"/>
  <c r="D99" i="24"/>
  <c r="C99" i="24"/>
  <c r="I86" i="24"/>
  <c r="H86" i="24"/>
  <c r="G86" i="24"/>
  <c r="F86" i="24"/>
  <c r="E86" i="24"/>
  <c r="D86" i="24"/>
  <c r="C86" i="24"/>
  <c r="I68" i="24"/>
  <c r="H68" i="24"/>
  <c r="G68" i="24"/>
  <c r="F68" i="24"/>
  <c r="E68" i="24"/>
  <c r="D68" i="24"/>
  <c r="C68" i="24"/>
  <c r="I31" i="24"/>
  <c r="H31" i="24"/>
  <c r="G31" i="24"/>
  <c r="F31" i="24"/>
  <c r="E31" i="24"/>
  <c r="D31" i="24"/>
  <c r="C31" i="24"/>
  <c r="A788" i="22"/>
  <c r="A789" i="22"/>
  <c r="A790" i="22"/>
  <c r="A791" i="22"/>
  <c r="A792" i="22"/>
  <c r="A793" i="22"/>
  <c r="A794" i="22"/>
  <c r="A795" i="22"/>
  <c r="A787" i="22"/>
  <c r="C23" i="24"/>
  <c r="I23" i="24"/>
  <c r="H23" i="24"/>
  <c r="G23" i="24"/>
  <c r="F23" i="24"/>
  <c r="E23" i="24"/>
  <c r="D23" i="24"/>
  <c r="D11" i="24"/>
  <c r="E11" i="24"/>
  <c r="F11" i="24"/>
  <c r="G11" i="24"/>
  <c r="H11" i="24"/>
  <c r="I11" i="24"/>
  <c r="C11" i="24"/>
  <c r="P171" i="6"/>
  <c r="P164" i="6"/>
  <c r="A4" i="22"/>
  <c r="A5" i="22"/>
  <c r="A6" i="22"/>
  <c r="A7" i="22"/>
  <c r="A8" i="22"/>
  <c r="A9" i="22"/>
  <c r="A10" i="22"/>
  <c r="A11" i="22"/>
  <c r="A12" i="22"/>
  <c r="A13" i="22"/>
  <c r="A14" i="22"/>
  <c r="A15" i="22"/>
  <c r="A16" i="22"/>
  <c r="A17" i="22"/>
  <c r="A18" i="22"/>
  <c r="A19" i="22"/>
  <c r="A20" i="22"/>
  <c r="A21" i="22"/>
  <c r="A22" i="22"/>
  <c r="A23" i="22"/>
  <c r="A24" i="22"/>
  <c r="A25" i="22"/>
  <c r="A26" i="22"/>
  <c r="A27" i="22"/>
  <c r="A28" i="22"/>
  <c r="A29" i="22"/>
  <c r="A30" i="22"/>
  <c r="A31" i="22"/>
  <c r="A32" i="22"/>
  <c r="A33" i="22"/>
  <c r="A34" i="22"/>
  <c r="A35" i="22"/>
  <c r="A36" i="22"/>
  <c r="A37" i="22"/>
  <c r="A38" i="22"/>
  <c r="A39" i="22"/>
  <c r="A40" i="22"/>
  <c r="A41" i="22"/>
  <c r="A42" i="22"/>
  <c r="A43" i="22"/>
  <c r="A44" i="22"/>
  <c r="A45" i="22"/>
  <c r="A46" i="22"/>
  <c r="A47" i="22"/>
  <c r="A48" i="22"/>
  <c r="A49" i="22"/>
  <c r="A50" i="22"/>
  <c r="A51" i="22"/>
  <c r="A52" i="22"/>
  <c r="A53" i="22"/>
  <c r="A54" i="22"/>
  <c r="A55" i="22"/>
  <c r="A56" i="22"/>
  <c r="A57" i="22"/>
  <c r="A58" i="22"/>
  <c r="A59" i="22"/>
  <c r="A60" i="22"/>
  <c r="A61" i="22"/>
  <c r="A62" i="22"/>
  <c r="A63" i="22"/>
  <c r="A64" i="22"/>
  <c r="A65" i="22"/>
  <c r="A66" i="22"/>
  <c r="A67" i="22"/>
  <c r="A68" i="22"/>
  <c r="A69" i="22"/>
  <c r="A70" i="22"/>
  <c r="A71" i="22"/>
  <c r="A72" i="22"/>
  <c r="A73" i="22"/>
  <c r="A74" i="22"/>
  <c r="A75" i="22"/>
  <c r="A76" i="22"/>
  <c r="A77" i="22"/>
  <c r="A78" i="22"/>
  <c r="A79" i="22"/>
  <c r="A80" i="22"/>
  <c r="A81" i="22"/>
  <c r="A82" i="22"/>
  <c r="A83" i="22"/>
  <c r="A84" i="22"/>
  <c r="A85" i="22"/>
  <c r="A86" i="22"/>
  <c r="A87" i="22"/>
  <c r="A88" i="22"/>
  <c r="A89" i="22"/>
  <c r="A90" i="22"/>
  <c r="A91" i="22"/>
  <c r="A92" i="22"/>
  <c r="A93" i="22"/>
  <c r="A94" i="22"/>
  <c r="A95" i="22"/>
  <c r="A96" i="22"/>
  <c r="A97" i="22"/>
  <c r="A98" i="22"/>
  <c r="A99" i="22"/>
  <c r="A100" i="22"/>
  <c r="A101" i="22"/>
  <c r="A102" i="22"/>
  <c r="A103" i="22"/>
  <c r="A104" i="22"/>
  <c r="A105" i="22"/>
  <c r="A106" i="22"/>
  <c r="A107" i="22"/>
  <c r="A108" i="22"/>
  <c r="A109" i="22"/>
  <c r="A110" i="22"/>
  <c r="A111" i="22"/>
  <c r="A112" i="22"/>
  <c r="A113" i="22"/>
  <c r="A114" i="22"/>
  <c r="A115" i="22"/>
  <c r="A116" i="22"/>
  <c r="A117" i="22"/>
  <c r="A118" i="22"/>
  <c r="A119" i="22"/>
  <c r="A120" i="22"/>
  <c r="A121" i="22"/>
  <c r="A122" i="22"/>
  <c r="A123" i="22"/>
  <c r="A124" i="22"/>
  <c r="A125" i="22"/>
  <c r="A126" i="22"/>
  <c r="A127" i="22"/>
  <c r="A128" i="22"/>
  <c r="A129" i="22"/>
  <c r="A130" i="22"/>
  <c r="A131" i="22"/>
  <c r="A132" i="22"/>
  <c r="A133" i="22"/>
  <c r="A134" i="22"/>
  <c r="A135" i="22"/>
  <c r="A136" i="22"/>
  <c r="A137" i="22"/>
  <c r="A138" i="22"/>
  <c r="A139" i="22"/>
  <c r="A140" i="22"/>
  <c r="A141" i="22"/>
  <c r="A142" i="22"/>
  <c r="A143" i="22"/>
  <c r="A144" i="22"/>
  <c r="A145" i="22"/>
  <c r="A146" i="22"/>
  <c r="A147" i="22"/>
  <c r="A148" i="22"/>
  <c r="A149" i="22"/>
  <c r="A150" i="22"/>
  <c r="A151" i="22"/>
  <c r="A152" i="22"/>
  <c r="A153" i="22"/>
  <c r="A154" i="22"/>
  <c r="A155" i="22"/>
  <c r="A156" i="22"/>
  <c r="A157" i="22"/>
  <c r="A158" i="22"/>
  <c r="A159" i="22"/>
  <c r="A160" i="22"/>
  <c r="A161" i="22"/>
  <c r="A162" i="22"/>
  <c r="A163" i="22"/>
  <c r="A164" i="22"/>
  <c r="A165" i="22"/>
  <c r="A166" i="22"/>
  <c r="A167" i="22"/>
  <c r="A168" i="22"/>
  <c r="A169" i="22"/>
  <c r="A170" i="22"/>
  <c r="A171" i="22"/>
  <c r="A172" i="22"/>
  <c r="A173" i="22"/>
  <c r="A174" i="22"/>
  <c r="A175" i="22"/>
  <c r="A176" i="22"/>
  <c r="A177" i="22"/>
  <c r="A178" i="22"/>
  <c r="A179" i="22"/>
  <c r="A180" i="22"/>
  <c r="A181" i="22"/>
  <c r="A182" i="22"/>
  <c r="A183" i="22"/>
  <c r="A184" i="22"/>
  <c r="A185" i="22"/>
  <c r="A186" i="22"/>
  <c r="A187" i="22"/>
  <c r="A188" i="22"/>
  <c r="A189" i="22"/>
  <c r="A190" i="22"/>
  <c r="A191" i="22"/>
  <c r="A192" i="22"/>
  <c r="A193" i="22"/>
  <c r="A194" i="22"/>
  <c r="A195" i="22"/>
  <c r="A196" i="22"/>
  <c r="A197" i="22"/>
  <c r="A198" i="22"/>
  <c r="A199" i="22"/>
  <c r="A200" i="22"/>
  <c r="A201" i="22"/>
  <c r="A202" i="22"/>
  <c r="A203" i="22"/>
  <c r="A204" i="22"/>
  <c r="A205" i="22"/>
  <c r="A206" i="22"/>
  <c r="A207" i="22"/>
  <c r="A208" i="22"/>
  <c r="A209" i="22"/>
  <c r="A210" i="22"/>
  <c r="A211" i="22"/>
  <c r="A212" i="22"/>
  <c r="A213" i="22"/>
  <c r="A214" i="22"/>
  <c r="A215" i="22"/>
  <c r="A216" i="22"/>
  <c r="A217" i="22"/>
  <c r="A218" i="22"/>
  <c r="A219" i="22"/>
  <c r="A220" i="22"/>
  <c r="A221" i="22"/>
  <c r="A222" i="22"/>
  <c r="A223" i="22"/>
  <c r="A224" i="22"/>
  <c r="A225" i="22"/>
  <c r="A226" i="22"/>
  <c r="A227" i="22"/>
  <c r="A228" i="22"/>
  <c r="A229" i="22"/>
  <c r="A230" i="22"/>
  <c r="A231" i="22"/>
  <c r="A232" i="22"/>
  <c r="A233" i="22"/>
  <c r="A234" i="22"/>
  <c r="A235" i="22"/>
  <c r="A236" i="22"/>
  <c r="A237" i="22"/>
  <c r="A238" i="22"/>
  <c r="A239" i="22"/>
  <c r="A240" i="22"/>
  <c r="A241" i="22"/>
  <c r="A242" i="22"/>
  <c r="A243" i="22"/>
  <c r="A244" i="22"/>
  <c r="A245" i="22"/>
  <c r="A246" i="22"/>
  <c r="A247" i="22"/>
  <c r="A248" i="22"/>
  <c r="A249" i="22"/>
  <c r="A250" i="22"/>
  <c r="A251" i="22"/>
  <c r="A252" i="22"/>
  <c r="A253" i="22"/>
  <c r="A254" i="22"/>
  <c r="A255" i="22"/>
  <c r="A256" i="22"/>
  <c r="A257" i="22"/>
  <c r="A258" i="22"/>
  <c r="A259" i="22"/>
  <c r="A260" i="22"/>
  <c r="A261" i="22"/>
  <c r="A262" i="22"/>
  <c r="A263" i="22"/>
  <c r="A264" i="22"/>
  <c r="A265" i="22"/>
  <c r="A266" i="22"/>
  <c r="A267" i="22"/>
  <c r="A268" i="22"/>
  <c r="A269" i="22"/>
  <c r="A270" i="22"/>
  <c r="A271" i="22"/>
  <c r="A272" i="22"/>
  <c r="A273" i="22"/>
  <c r="A274" i="22"/>
  <c r="A275" i="22"/>
  <c r="A276" i="22"/>
  <c r="A277" i="22"/>
  <c r="A278" i="22"/>
  <c r="A279" i="22"/>
  <c r="A280" i="22"/>
  <c r="A281" i="22"/>
  <c r="A282" i="22"/>
  <c r="A283" i="22"/>
  <c r="A284" i="22"/>
  <c r="A285" i="22"/>
  <c r="A286" i="22"/>
  <c r="A287" i="22"/>
  <c r="A288" i="22"/>
  <c r="A289" i="22"/>
  <c r="A290" i="22"/>
  <c r="A291" i="22"/>
  <c r="A292" i="22"/>
  <c r="A293" i="22"/>
  <c r="A294" i="22"/>
  <c r="A295" i="22"/>
  <c r="A296" i="22"/>
  <c r="A297" i="22"/>
  <c r="A298" i="22"/>
  <c r="A299" i="22"/>
  <c r="A300" i="22"/>
  <c r="A301" i="22"/>
  <c r="A302" i="22"/>
  <c r="A303" i="22"/>
  <c r="A304" i="22"/>
  <c r="A305" i="22"/>
  <c r="A306" i="22"/>
  <c r="A307" i="22"/>
  <c r="A308" i="22"/>
  <c r="A309" i="22"/>
  <c r="A310" i="22"/>
  <c r="A311" i="22"/>
  <c r="A312" i="22"/>
  <c r="A313" i="22"/>
  <c r="A314" i="22"/>
  <c r="A315" i="22"/>
  <c r="A316" i="22"/>
  <c r="A317" i="22"/>
  <c r="A318" i="22"/>
  <c r="A319" i="22"/>
  <c r="A320" i="22"/>
  <c r="A321" i="22"/>
  <c r="A322" i="22"/>
  <c r="A323" i="22"/>
  <c r="A324" i="22"/>
  <c r="A325" i="22"/>
  <c r="A326" i="22"/>
  <c r="A327" i="22"/>
  <c r="A328" i="22"/>
  <c r="A329" i="22"/>
  <c r="A330" i="22"/>
  <c r="A331" i="22"/>
  <c r="A332" i="22"/>
  <c r="A333" i="22"/>
  <c r="A334" i="22"/>
  <c r="A335" i="22"/>
  <c r="A336" i="22"/>
  <c r="A337" i="22"/>
  <c r="A338" i="22"/>
  <c r="A339" i="22"/>
  <c r="A340" i="22"/>
  <c r="A341" i="22"/>
  <c r="A342" i="22"/>
  <c r="A343" i="22"/>
  <c r="A344" i="22"/>
  <c r="A345" i="22"/>
  <c r="A346" i="22"/>
  <c r="A347" i="22"/>
  <c r="A348" i="22"/>
  <c r="A349" i="22"/>
  <c r="A350" i="22"/>
  <c r="A351" i="22"/>
  <c r="A352" i="22"/>
  <c r="A353" i="22"/>
  <c r="A354" i="22"/>
  <c r="A355" i="22"/>
  <c r="A356" i="22"/>
  <c r="A357" i="22"/>
  <c r="A358" i="22"/>
  <c r="A359" i="22"/>
  <c r="A360" i="22"/>
  <c r="A361" i="22"/>
  <c r="A362" i="22"/>
  <c r="A363" i="22"/>
  <c r="A364" i="22"/>
  <c r="A365" i="22"/>
  <c r="A366" i="22"/>
  <c r="A367" i="22"/>
  <c r="A368" i="22"/>
  <c r="A369" i="22"/>
  <c r="A370" i="22"/>
  <c r="A371" i="22"/>
  <c r="A372" i="22"/>
  <c r="A373" i="22"/>
  <c r="A374" i="22"/>
  <c r="A375" i="22"/>
  <c r="A376" i="22"/>
  <c r="A377" i="22"/>
  <c r="A378" i="22"/>
  <c r="A379" i="22"/>
  <c r="A380" i="22"/>
  <c r="A381" i="22"/>
  <c r="A382" i="22"/>
  <c r="A383" i="22"/>
  <c r="A384" i="22"/>
  <c r="A385" i="22"/>
  <c r="A386" i="22"/>
  <c r="A387" i="22"/>
  <c r="A388" i="22"/>
  <c r="A389" i="22"/>
  <c r="A390" i="22"/>
  <c r="A391" i="22"/>
  <c r="A392" i="22"/>
  <c r="A393" i="22"/>
  <c r="A394" i="22"/>
  <c r="A395" i="22"/>
  <c r="A396" i="22"/>
  <c r="A397" i="22"/>
  <c r="A398" i="22"/>
  <c r="A399" i="22"/>
  <c r="A400" i="22"/>
  <c r="A401" i="22"/>
  <c r="A402" i="22"/>
  <c r="A403" i="22"/>
  <c r="A404" i="22"/>
  <c r="A405" i="22"/>
  <c r="A406" i="22"/>
  <c r="A407" i="22"/>
  <c r="A408" i="22"/>
  <c r="A409" i="22"/>
  <c r="A410" i="22"/>
  <c r="A411" i="22"/>
  <c r="A412" i="22"/>
  <c r="A413" i="22"/>
  <c r="A414" i="22"/>
  <c r="A415" i="22"/>
  <c r="A416" i="22"/>
  <c r="A417" i="22"/>
  <c r="A418" i="22"/>
  <c r="A419" i="22"/>
  <c r="A420" i="22"/>
  <c r="A421" i="22"/>
  <c r="A422" i="22"/>
  <c r="A423" i="22"/>
  <c r="A424" i="22"/>
  <c r="A425" i="22"/>
  <c r="A426" i="22"/>
  <c r="A427" i="22"/>
  <c r="A428" i="22"/>
  <c r="A429" i="22"/>
  <c r="A430" i="22"/>
  <c r="A431" i="22"/>
  <c r="A432" i="22"/>
  <c r="A433" i="22"/>
  <c r="A434" i="22"/>
  <c r="A435" i="22"/>
  <c r="A436" i="22"/>
  <c r="A437" i="22"/>
  <c r="A438" i="22"/>
  <c r="A439" i="22"/>
  <c r="A440" i="22"/>
  <c r="A441" i="22"/>
  <c r="A442" i="22"/>
  <c r="A443" i="22"/>
  <c r="A444" i="22"/>
  <c r="A445" i="22"/>
  <c r="A446" i="22"/>
  <c r="A447" i="22"/>
  <c r="A448" i="22"/>
  <c r="A449" i="22"/>
  <c r="A450" i="22"/>
  <c r="A451" i="22"/>
  <c r="A452" i="22"/>
  <c r="A453" i="22"/>
  <c r="A454" i="22"/>
  <c r="A455" i="22"/>
  <c r="A456" i="22"/>
  <c r="A457" i="22"/>
  <c r="A458" i="22"/>
  <c r="A459" i="22"/>
  <c r="A460" i="22"/>
  <c r="A461" i="22"/>
  <c r="A462" i="22"/>
  <c r="A463" i="22"/>
  <c r="A464" i="22"/>
  <c r="A465" i="22"/>
  <c r="A466" i="22"/>
  <c r="A467" i="22"/>
  <c r="A468" i="22"/>
  <c r="A469" i="22"/>
  <c r="A470" i="22"/>
  <c r="A471" i="22"/>
  <c r="A472" i="22"/>
  <c r="A473" i="22"/>
  <c r="A474" i="22"/>
  <c r="A475" i="22"/>
  <c r="A476" i="22"/>
  <c r="A477" i="22"/>
  <c r="A478" i="22"/>
  <c r="A479" i="22"/>
  <c r="A480" i="22"/>
  <c r="A481" i="22"/>
  <c r="A482" i="22"/>
  <c r="A483" i="22"/>
  <c r="A484" i="22"/>
  <c r="A485" i="22"/>
  <c r="A486" i="22"/>
  <c r="A487" i="22"/>
  <c r="A488" i="22"/>
  <c r="A489" i="22"/>
  <c r="A490" i="22"/>
  <c r="A491" i="22"/>
  <c r="A492" i="22"/>
  <c r="A493" i="22"/>
  <c r="A494" i="22"/>
  <c r="A495" i="22"/>
  <c r="A496" i="22"/>
  <c r="A497" i="22"/>
  <c r="A498" i="22"/>
  <c r="A499" i="22"/>
  <c r="A500" i="22"/>
  <c r="A501" i="22"/>
  <c r="A502" i="22"/>
  <c r="A503" i="22"/>
  <c r="A504" i="22"/>
  <c r="A505" i="22"/>
  <c r="A506" i="22"/>
  <c r="A507" i="22"/>
  <c r="A508" i="22"/>
  <c r="A509" i="22"/>
  <c r="A510" i="22"/>
  <c r="A511" i="22"/>
  <c r="A512" i="22"/>
  <c r="A513" i="22"/>
  <c r="A514" i="22"/>
  <c r="A515" i="22"/>
  <c r="A516" i="22"/>
  <c r="A517" i="22"/>
  <c r="A518" i="22"/>
  <c r="A519" i="22"/>
  <c r="A520" i="22"/>
  <c r="A521" i="22"/>
  <c r="A522" i="22"/>
  <c r="A523" i="22"/>
  <c r="A524" i="22"/>
  <c r="A525" i="22"/>
  <c r="A526" i="22"/>
  <c r="A527" i="22"/>
  <c r="A528" i="22"/>
  <c r="A529" i="22"/>
  <c r="A530" i="22"/>
  <c r="A531" i="22"/>
  <c r="A532" i="22"/>
  <c r="A533" i="22"/>
  <c r="A534" i="22"/>
  <c r="A535" i="22"/>
  <c r="A536" i="22"/>
  <c r="A537" i="22"/>
  <c r="A538" i="22"/>
  <c r="A539" i="22"/>
  <c r="A540" i="22"/>
  <c r="A541" i="22"/>
  <c r="A542" i="22"/>
  <c r="A543" i="22"/>
  <c r="A544" i="22"/>
  <c r="A545" i="22"/>
  <c r="A546" i="22"/>
  <c r="A547" i="22"/>
  <c r="A548" i="22"/>
  <c r="A549" i="22"/>
  <c r="A550" i="22"/>
  <c r="A551" i="22"/>
  <c r="A552" i="22"/>
  <c r="A553" i="22"/>
  <c r="A554" i="22"/>
  <c r="A555" i="22"/>
  <c r="A556" i="22"/>
  <c r="A557" i="22"/>
  <c r="A558" i="22"/>
  <c r="A559" i="22"/>
  <c r="A560" i="22"/>
  <c r="A561" i="22"/>
  <c r="A562" i="22"/>
  <c r="A563" i="22"/>
  <c r="A564" i="22"/>
  <c r="A565" i="22"/>
  <c r="A566" i="22"/>
  <c r="A567" i="22"/>
  <c r="A568" i="22"/>
  <c r="A569" i="22"/>
  <c r="A570" i="22"/>
  <c r="A571" i="22"/>
  <c r="A572" i="22"/>
  <c r="A573" i="22"/>
  <c r="A574" i="22"/>
  <c r="A575" i="22"/>
  <c r="A576" i="22"/>
  <c r="A577" i="22"/>
  <c r="A578" i="22"/>
  <c r="A579" i="22"/>
  <c r="A580" i="22"/>
  <c r="A581" i="22"/>
  <c r="A582" i="22"/>
  <c r="A583" i="22"/>
  <c r="A584" i="22"/>
  <c r="A585" i="22"/>
  <c r="A586" i="22"/>
  <c r="A587" i="22"/>
  <c r="A588" i="22"/>
  <c r="A589" i="22"/>
  <c r="A590" i="22"/>
  <c r="A591" i="22"/>
  <c r="A592" i="22"/>
  <c r="A593" i="22"/>
  <c r="A594" i="22"/>
  <c r="A595" i="22"/>
  <c r="A596" i="22"/>
  <c r="A597" i="22"/>
  <c r="A598" i="22"/>
  <c r="A599" i="22"/>
  <c r="A600" i="22"/>
  <c r="A601" i="22"/>
  <c r="A602" i="22"/>
  <c r="A603" i="22"/>
  <c r="A604" i="22"/>
  <c r="A605" i="22"/>
  <c r="A606" i="22"/>
  <c r="A607" i="22"/>
  <c r="A608" i="22"/>
  <c r="A609" i="22"/>
  <c r="A610" i="22"/>
  <c r="A611" i="22"/>
  <c r="A612" i="22"/>
  <c r="A613" i="22"/>
  <c r="A614" i="22"/>
  <c r="A615" i="22"/>
  <c r="A616" i="22"/>
  <c r="A617" i="22"/>
  <c r="A618" i="22"/>
  <c r="A619" i="22"/>
  <c r="A620" i="22"/>
  <c r="A621" i="22"/>
  <c r="A622" i="22"/>
  <c r="A623" i="22"/>
  <c r="A624" i="22"/>
  <c r="A625" i="22"/>
  <c r="A626" i="22"/>
  <c r="A627" i="22"/>
  <c r="A628" i="22"/>
  <c r="A629" i="22"/>
  <c r="A630" i="22"/>
  <c r="A631" i="22"/>
  <c r="A632" i="22"/>
  <c r="A633" i="22"/>
  <c r="A634" i="22"/>
  <c r="A635" i="22"/>
  <c r="A636" i="22"/>
  <c r="A637" i="22"/>
  <c r="A638" i="22"/>
  <c r="A639" i="22"/>
  <c r="A640" i="22"/>
  <c r="A641" i="22"/>
  <c r="A642" i="22"/>
  <c r="A643" i="22"/>
  <c r="A644" i="22"/>
  <c r="A645" i="22"/>
  <c r="A646" i="22"/>
  <c r="A647" i="22"/>
  <c r="A648" i="22"/>
  <c r="A649" i="22"/>
  <c r="A650" i="22"/>
  <c r="A651" i="22"/>
  <c r="A652" i="22"/>
  <c r="A653" i="22"/>
  <c r="A654" i="22"/>
  <c r="A655" i="22"/>
  <c r="A656" i="22"/>
  <c r="A657" i="22"/>
  <c r="A658" i="22"/>
  <c r="A659" i="22"/>
  <c r="A660" i="22"/>
  <c r="A661" i="22"/>
  <c r="A662" i="22"/>
  <c r="A663" i="22"/>
  <c r="A664" i="22"/>
  <c r="A665" i="22"/>
  <c r="A666" i="22"/>
  <c r="A667" i="22"/>
  <c r="A668" i="22"/>
  <c r="A669" i="22"/>
  <c r="A670" i="22"/>
  <c r="A671" i="22"/>
  <c r="A672" i="22"/>
  <c r="A673" i="22"/>
  <c r="A674" i="22"/>
  <c r="A675" i="22"/>
  <c r="A676" i="22"/>
  <c r="A677" i="22"/>
  <c r="A678" i="22"/>
  <c r="A679" i="22"/>
  <c r="A680" i="22"/>
  <c r="A681" i="22"/>
  <c r="A682" i="22"/>
  <c r="A683" i="22"/>
  <c r="A684" i="22"/>
  <c r="A685" i="22"/>
  <c r="A686" i="22"/>
  <c r="A687" i="22"/>
  <c r="A688" i="22"/>
  <c r="A689" i="22"/>
  <c r="A690" i="22"/>
  <c r="A691" i="22"/>
  <c r="A692" i="22"/>
  <c r="A693" i="22"/>
  <c r="A694" i="22"/>
  <c r="A695" i="22"/>
  <c r="A696" i="22"/>
  <c r="A697" i="22"/>
  <c r="A698" i="22"/>
  <c r="A699" i="22"/>
  <c r="A700" i="22"/>
  <c r="A701" i="22"/>
  <c r="A702" i="22"/>
  <c r="A703" i="22"/>
  <c r="A704" i="22"/>
  <c r="A705" i="22"/>
  <c r="A706" i="22"/>
  <c r="A707" i="22"/>
  <c r="A708" i="22"/>
  <c r="A709" i="22"/>
  <c r="A710" i="22"/>
  <c r="A711" i="22"/>
  <c r="A712" i="22"/>
  <c r="A713" i="22"/>
  <c r="A714" i="22"/>
  <c r="A715" i="22"/>
  <c r="A716" i="22"/>
  <c r="A717" i="22"/>
  <c r="A718" i="22"/>
  <c r="A719" i="22"/>
  <c r="A720" i="22"/>
  <c r="A721" i="22"/>
  <c r="A722" i="22"/>
  <c r="A723" i="22"/>
  <c r="A724" i="22"/>
  <c r="A725" i="22"/>
  <c r="A726" i="22"/>
  <c r="A727" i="22"/>
  <c r="A728" i="22"/>
  <c r="A729" i="22"/>
  <c r="A730" i="22"/>
  <c r="A731" i="22"/>
  <c r="A732" i="22"/>
  <c r="A733" i="22"/>
  <c r="A734" i="22"/>
  <c r="A735" i="22"/>
  <c r="A736" i="22"/>
  <c r="A737" i="22"/>
  <c r="A738" i="22"/>
  <c r="A739" i="22"/>
  <c r="A740" i="22"/>
  <c r="A741" i="22"/>
  <c r="A742" i="22"/>
  <c r="A743" i="22"/>
  <c r="A744" i="22"/>
  <c r="A745" i="22"/>
  <c r="A746" i="22"/>
  <c r="A747" i="22"/>
  <c r="A748" i="22"/>
  <c r="A749" i="22"/>
  <c r="A750" i="22"/>
  <c r="A751" i="22"/>
  <c r="A752" i="22"/>
  <c r="A753" i="22"/>
  <c r="A754" i="22"/>
  <c r="A755" i="22"/>
  <c r="A756" i="22"/>
  <c r="A757" i="22"/>
  <c r="A758" i="22"/>
  <c r="A759" i="22"/>
  <c r="A760" i="22"/>
  <c r="A761" i="22"/>
  <c r="A762" i="22"/>
  <c r="A763" i="22"/>
  <c r="A764" i="22"/>
  <c r="A765" i="22"/>
  <c r="A766" i="22"/>
  <c r="A767" i="22"/>
  <c r="A768" i="22"/>
  <c r="A769" i="22"/>
  <c r="A770" i="22"/>
  <c r="A771" i="22"/>
  <c r="A772" i="22"/>
  <c r="A773" i="22"/>
  <c r="A774" i="22"/>
  <c r="A775" i="22"/>
  <c r="A776" i="22"/>
  <c r="A777" i="22"/>
  <c r="A778" i="22"/>
  <c r="A779" i="22"/>
  <c r="A780" i="22"/>
  <c r="A781" i="22"/>
  <c r="A782" i="22"/>
  <c r="A783" i="22"/>
  <c r="A784" i="22"/>
  <c r="A785" i="22"/>
  <c r="A786" i="22"/>
  <c r="E33" i="25"/>
  <c r="F33" i="25"/>
  <c r="G33" i="25"/>
  <c r="H33" i="25"/>
  <c r="I33" i="25"/>
  <c r="J33" i="25"/>
  <c r="K33" i="25"/>
  <c r="L33" i="25"/>
  <c r="M33" i="25"/>
  <c r="N33" i="25"/>
  <c r="O33" i="25"/>
  <c r="P33" i="25"/>
  <c r="Q33" i="25"/>
  <c r="R33" i="25"/>
  <c r="S33" i="25"/>
  <c r="T33" i="25"/>
  <c r="U33" i="25"/>
  <c r="V33" i="25"/>
  <c r="W33" i="25"/>
  <c r="X33" i="25"/>
  <c r="Y33" i="25"/>
  <c r="Z33" i="25"/>
  <c r="AA33" i="25"/>
  <c r="F3" i="22"/>
  <c r="G3" i="22"/>
  <c r="H3" i="22"/>
  <c r="I3" i="22"/>
  <c r="J3" i="22"/>
  <c r="K3" i="22"/>
  <c r="L3" i="22"/>
  <c r="M3" i="22"/>
  <c r="N3" i="22"/>
  <c r="O3" i="22"/>
  <c r="P3" i="22"/>
  <c r="Q3" i="22"/>
  <c r="R3" i="22"/>
  <c r="S3" i="22"/>
  <c r="T3" i="22"/>
  <c r="U3" i="22"/>
  <c r="V3" i="22"/>
  <c r="W3" i="22"/>
  <c r="X3" i="22"/>
  <c r="Y3" i="22"/>
  <c r="Z3" i="22"/>
  <c r="AA3" i="22"/>
  <c r="AB3" i="22"/>
  <c r="AC3" i="22"/>
  <c r="P148" i="6"/>
  <c r="P140" i="6"/>
  <c r="P146" i="6"/>
  <c r="P145" i="6"/>
  <c r="P143" i="6"/>
  <c r="P142" i="6"/>
  <c r="P141" i="6"/>
  <c r="AF7" i="22" a="1"/>
  <c r="AF7" i="22"/>
  <c r="P163" i="6"/>
  <c r="R163" i="6"/>
  <c r="S163" i="6"/>
  <c r="C45" i="25"/>
  <c r="E45" i="25"/>
  <c r="F45" i="25"/>
  <c r="G45" i="25"/>
  <c r="H45" i="25"/>
  <c r="I45" i="25"/>
  <c r="J45" i="25"/>
  <c r="K45" i="25"/>
  <c r="L45" i="25"/>
  <c r="M45" i="25"/>
  <c r="N45" i="25"/>
  <c r="O45" i="25"/>
  <c r="R164" i="6"/>
  <c r="S164" i="6"/>
  <c r="P165" i="6"/>
  <c r="R165" i="6"/>
  <c r="S165" i="6"/>
  <c r="P166" i="6"/>
  <c r="R166" i="6"/>
  <c r="S166" i="6"/>
  <c r="P168" i="6"/>
  <c r="R168" i="6"/>
  <c r="S168" i="6"/>
  <c r="P169" i="6"/>
  <c r="R169" i="6"/>
  <c r="S169" i="6"/>
  <c r="C110" i="25"/>
  <c r="E110" i="25"/>
  <c r="F110" i="25"/>
  <c r="G110" i="25"/>
  <c r="H110" i="25"/>
  <c r="I110" i="25"/>
  <c r="J110" i="25"/>
  <c r="K110" i="25"/>
  <c r="L110" i="25"/>
  <c r="M110" i="25"/>
  <c r="N110" i="25"/>
  <c r="O110" i="25"/>
  <c r="P45" i="25"/>
  <c r="C3" i="17"/>
  <c r="D3" i="17"/>
  <c r="E3" i="17"/>
  <c r="F3" i="17"/>
  <c r="G3" i="17"/>
  <c r="H3" i="17"/>
  <c r="I3" i="17"/>
  <c r="J3" i="17"/>
  <c r="K3" i="17"/>
  <c r="L3" i="17"/>
  <c r="M3" i="17"/>
  <c r="N3" i="17"/>
  <c r="A77" i="25"/>
  <c r="M4" i="24"/>
  <c r="M6" i="24"/>
  <c r="F232" i="6"/>
  <c r="F233" i="6"/>
  <c r="F234" i="6"/>
  <c r="F235" i="6"/>
  <c r="F236" i="6"/>
  <c r="F237" i="6"/>
  <c r="F238" i="6"/>
  <c r="N4" i="24"/>
  <c r="N6" i="24"/>
  <c r="O4" i="24"/>
  <c r="O6" i="24"/>
  <c r="P4" i="24"/>
  <c r="P6" i="24"/>
  <c r="Q4" i="24"/>
  <c r="Q6" i="24"/>
  <c r="R4" i="24"/>
  <c r="R6" i="24"/>
  <c r="S4" i="24"/>
  <c r="S6" i="24"/>
  <c r="P161" i="6"/>
  <c r="P160" i="6"/>
  <c r="P167" i="6"/>
  <c r="R167" i="6"/>
  <c r="P170" i="6"/>
  <c r="R170" i="6"/>
  <c r="R171" i="6"/>
  <c r="P144" i="6"/>
  <c r="O140" i="6"/>
  <c r="O163" i="6"/>
  <c r="I140" i="6"/>
  <c r="I163" i="6"/>
  <c r="D174" i="6"/>
  <c r="Q45" i="25"/>
  <c r="R45" i="25"/>
  <c r="S45" i="25"/>
  <c r="T45" i="25"/>
  <c r="U45" i="25"/>
  <c r="V45" i="25"/>
  <c r="W45" i="25"/>
  <c r="X45" i="25"/>
  <c r="O141" i="6"/>
  <c r="O164" i="6"/>
  <c r="I141" i="6"/>
  <c r="I164" i="6"/>
  <c r="O142" i="6"/>
  <c r="O165" i="6"/>
  <c r="I142" i="6"/>
  <c r="I165" i="6"/>
  <c r="O143" i="6"/>
  <c r="O166" i="6"/>
  <c r="I143" i="6"/>
  <c r="I166" i="6"/>
  <c r="O144" i="6"/>
  <c r="O167" i="6"/>
  <c r="I144" i="6"/>
  <c r="I167" i="6"/>
  <c r="S167" i="6"/>
  <c r="O145" i="6"/>
  <c r="O168" i="6"/>
  <c r="I145" i="6"/>
  <c r="I168" i="6"/>
  <c r="O146" i="6"/>
  <c r="O169" i="6"/>
  <c r="I146" i="6"/>
  <c r="I169" i="6"/>
  <c r="Y45" i="25"/>
  <c r="Z45" i="25"/>
  <c r="P110" i="25"/>
  <c r="Q110" i="25"/>
  <c r="R110" i="25"/>
  <c r="S110" i="25"/>
  <c r="T110" i="25"/>
  <c r="U110" i="25"/>
  <c r="V110" i="25"/>
  <c r="W110" i="25"/>
  <c r="X110" i="25"/>
  <c r="Y110" i="25"/>
  <c r="Z110" i="25"/>
  <c r="AA110" i="25"/>
  <c r="AA45" i="25"/>
  <c r="AA60" i="25"/>
  <c r="AA72" i="25"/>
  <c r="AA85" i="25"/>
  <c r="Z60" i="25"/>
  <c r="Z72" i="25"/>
  <c r="Z85" i="25"/>
  <c r="Y60" i="25"/>
  <c r="Y72" i="25"/>
  <c r="Y85" i="25"/>
  <c r="X60" i="25"/>
  <c r="X72" i="25"/>
  <c r="X85" i="25"/>
  <c r="W60" i="25"/>
  <c r="W72" i="25"/>
  <c r="W85" i="25"/>
  <c r="V60" i="25"/>
  <c r="V72" i="25"/>
  <c r="V85" i="25"/>
  <c r="U60" i="25"/>
  <c r="U72" i="25"/>
  <c r="U85" i="25"/>
  <c r="T60" i="25"/>
  <c r="T72" i="25"/>
  <c r="T85" i="25"/>
  <c r="S60" i="25"/>
  <c r="S72" i="25"/>
  <c r="S85" i="25"/>
  <c r="R60" i="25"/>
  <c r="R72" i="25"/>
  <c r="R85" i="25"/>
  <c r="Q60" i="25"/>
  <c r="Q72" i="25"/>
  <c r="Q85" i="25"/>
  <c r="P60" i="25"/>
  <c r="P72" i="25"/>
  <c r="P85" i="25"/>
  <c r="O60" i="25"/>
  <c r="O72" i="25"/>
  <c r="O85" i="25"/>
  <c r="N60" i="25"/>
  <c r="N72" i="25"/>
  <c r="N85" i="25"/>
  <c r="M60" i="25"/>
  <c r="M72" i="25"/>
  <c r="M85" i="25"/>
  <c r="L60" i="25"/>
  <c r="L72" i="25"/>
  <c r="L85" i="25"/>
  <c r="K60" i="25"/>
  <c r="K72" i="25"/>
  <c r="K85" i="25"/>
  <c r="J60" i="25"/>
  <c r="J72" i="25"/>
  <c r="J85" i="25"/>
  <c r="I60" i="25"/>
  <c r="I72" i="25"/>
  <c r="I85" i="25"/>
  <c r="H60" i="25"/>
  <c r="H72" i="25"/>
  <c r="H85" i="25"/>
  <c r="G60" i="25"/>
  <c r="G72" i="25"/>
  <c r="G85" i="25"/>
  <c r="F60" i="25"/>
  <c r="F72" i="25"/>
  <c r="F85" i="25"/>
  <c r="E60" i="25"/>
  <c r="E72" i="25"/>
  <c r="E85" i="25"/>
  <c r="C60" i="25"/>
  <c r="C72" i="25"/>
  <c r="C85" i="25"/>
  <c r="F30" i="25"/>
  <c r="E30" i="25"/>
  <c r="A20" i="25"/>
  <c r="O3" i="17"/>
  <c r="N140" i="6"/>
  <c r="N163" i="6"/>
  <c r="O5" i="24"/>
  <c r="F240" i="6"/>
  <c r="J161" i="6"/>
  <c r="J140" i="6"/>
  <c r="J141" i="6"/>
  <c r="J142" i="6"/>
  <c r="J143" i="6"/>
  <c r="J144" i="6"/>
  <c r="J145" i="6"/>
  <c r="J146" i="6"/>
  <c r="J148" i="6"/>
  <c r="Y172" i="6"/>
  <c r="Y171" i="6"/>
  <c r="K140" i="6"/>
  <c r="K141" i="6"/>
  <c r="K142" i="6"/>
  <c r="K143" i="6"/>
  <c r="K144" i="6"/>
  <c r="K145" i="6"/>
  <c r="K146" i="6"/>
  <c r="K148" i="6"/>
  <c r="Z171" i="6"/>
  <c r="L140" i="6"/>
  <c r="L141" i="6"/>
  <c r="L142" i="6"/>
  <c r="L143" i="6"/>
  <c r="L144" i="6"/>
  <c r="L145" i="6"/>
  <c r="L146" i="6"/>
  <c r="L148" i="6"/>
  <c r="AA171" i="6"/>
  <c r="M140" i="6"/>
  <c r="M141" i="6"/>
  <c r="M142" i="6"/>
  <c r="M143" i="6"/>
  <c r="M144" i="6"/>
  <c r="M145" i="6"/>
  <c r="M146" i="6"/>
  <c r="M148" i="6"/>
  <c r="AB171" i="6"/>
  <c r="N141" i="6"/>
  <c r="N142" i="6"/>
  <c r="N143" i="6"/>
  <c r="N144" i="6"/>
  <c r="N145" i="6"/>
  <c r="N146" i="6"/>
  <c r="N148" i="6"/>
  <c r="AC171" i="6"/>
  <c r="O148" i="6"/>
  <c r="AD171" i="6"/>
  <c r="O161" i="6"/>
  <c r="O171" i="6"/>
  <c r="I148" i="6"/>
  <c r="I171" i="6"/>
  <c r="O170" i="6"/>
  <c r="S170" i="6"/>
  <c r="S171" i="6"/>
  <c r="T163" i="6"/>
  <c r="S5" i="24"/>
  <c r="R5" i="24"/>
  <c r="Q5" i="24"/>
  <c r="P5" i="24"/>
  <c r="N5" i="24"/>
  <c r="M5" i="24"/>
  <c r="G11" i="20" a="1"/>
  <c r="F29" i="20"/>
  <c r="M163" i="6"/>
  <c r="D229" i="6"/>
  <c r="G11" i="20"/>
  <c r="H15" i="20"/>
  <c r="H109" i="20"/>
  <c r="N161" i="6"/>
  <c r="O15" i="20"/>
  <c r="N15" i="20"/>
  <c r="N36" i="1"/>
  <c r="O36" i="1"/>
  <c r="M36" i="1"/>
  <c r="C194" i="6"/>
  <c r="G194" i="6" s="1"/>
  <c r="C195" i="6"/>
  <c r="G195" i="6" s="1"/>
  <c r="C196" i="6"/>
  <c r="C197" i="6"/>
  <c r="G197" i="6" s="1"/>
  <c r="C198" i="6"/>
  <c r="G198" i="6" s="1"/>
  <c r="H198" i="6" s="1"/>
  <c r="C199" i="6"/>
  <c r="G199" i="6" s="1"/>
  <c r="I199" i="6" s="1"/>
  <c r="L199" i="6" s="1"/>
  <c r="C200" i="6"/>
  <c r="D200" i="6"/>
  <c r="E200" i="6"/>
  <c r="F200" i="6"/>
  <c r="J200" i="6"/>
  <c r="J198" i="6"/>
  <c r="F198" i="6"/>
  <c r="E198" i="6"/>
  <c r="E197" i="6"/>
  <c r="F196" i="6"/>
  <c r="F195" i="6"/>
  <c r="D195" i="6"/>
  <c r="D196" i="6"/>
  <c r="D197" i="6"/>
  <c r="D198" i="6"/>
  <c r="E199" i="6"/>
  <c r="C182" i="6"/>
  <c r="C143" i="6"/>
  <c r="C144" i="6"/>
  <c r="C145" i="6"/>
  <c r="C146" i="6"/>
  <c r="D140" i="6"/>
  <c r="E140" i="6"/>
  <c r="F140" i="6"/>
  <c r="G140" i="6"/>
  <c r="H140" i="6"/>
  <c r="J163" i="6"/>
  <c r="K163" i="6"/>
  <c r="D141" i="6"/>
  <c r="E141" i="6"/>
  <c r="F141" i="6"/>
  <c r="G141" i="6"/>
  <c r="H141" i="6"/>
  <c r="N164" i="6"/>
  <c r="D142" i="6"/>
  <c r="E142" i="6"/>
  <c r="F142" i="6"/>
  <c r="G142" i="6"/>
  <c r="H142" i="6"/>
  <c r="D143" i="6"/>
  <c r="E143" i="6"/>
  <c r="F143" i="6"/>
  <c r="G143" i="6"/>
  <c r="H143" i="6"/>
  <c r="D144" i="6"/>
  <c r="E144" i="6"/>
  <c r="F144" i="6"/>
  <c r="G144" i="6"/>
  <c r="H144" i="6"/>
  <c r="D145" i="6"/>
  <c r="E145" i="6"/>
  <c r="F145" i="6"/>
  <c r="G145" i="6"/>
  <c r="H145" i="6"/>
  <c r="D146" i="6"/>
  <c r="E146" i="6"/>
  <c r="F146" i="6"/>
  <c r="G146" i="6"/>
  <c r="H146" i="6"/>
  <c r="C142" i="6"/>
  <c r="C141" i="6"/>
  <c r="C140" i="6"/>
  <c r="L163" i="6"/>
  <c r="E148" i="6"/>
  <c r="N171" i="6"/>
  <c r="N169" i="6"/>
  <c r="G148" i="6"/>
  <c r="D148" i="6"/>
  <c r="N166" i="6"/>
  <c r="N168" i="6"/>
  <c r="F148" i="6"/>
  <c r="N165" i="6"/>
  <c r="N167" i="6"/>
  <c r="C148" i="6"/>
  <c r="H148" i="6"/>
  <c r="G200" i="6"/>
  <c r="K200" i="6" s="1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F104" i="20"/>
  <c r="F105" i="20"/>
  <c r="F106" i="20"/>
  <c r="F107" i="20"/>
  <c r="F108" i="20"/>
  <c r="F109" i="20"/>
  <c r="F11" i="20"/>
  <c r="H11" i="20"/>
  <c r="N11" i="20"/>
  <c r="O11" i="20"/>
  <c r="H105" i="20"/>
  <c r="H93" i="20"/>
  <c r="H81" i="20"/>
  <c r="H69" i="20"/>
  <c r="H57" i="20"/>
  <c r="H45" i="20"/>
  <c r="H33" i="20"/>
  <c r="H21" i="20"/>
  <c r="H104" i="20"/>
  <c r="H92" i="20"/>
  <c r="H80" i="20"/>
  <c r="H68" i="20"/>
  <c r="H56" i="20"/>
  <c r="H44" i="20"/>
  <c r="H32" i="20"/>
  <c r="H20" i="20"/>
  <c r="H103" i="20"/>
  <c r="H91" i="20"/>
  <c r="H79" i="20"/>
  <c r="H67" i="20"/>
  <c r="H55" i="20"/>
  <c r="H43" i="20"/>
  <c r="H31" i="20"/>
  <c r="H19" i="20"/>
  <c r="H102" i="20"/>
  <c r="H90" i="20"/>
  <c r="H78" i="20"/>
  <c r="H66" i="20"/>
  <c r="H54" i="20"/>
  <c r="H42" i="20"/>
  <c r="H30" i="20"/>
  <c r="H18" i="20"/>
  <c r="H101" i="20"/>
  <c r="H89" i="20"/>
  <c r="H77" i="20"/>
  <c r="H65" i="20"/>
  <c r="H53" i="20"/>
  <c r="H41" i="20"/>
  <c r="H29" i="20"/>
  <c r="H17" i="20"/>
  <c r="H100" i="20"/>
  <c r="H88" i="20"/>
  <c r="H76" i="20"/>
  <c r="H64" i="20"/>
  <c r="H52" i="20"/>
  <c r="H40" i="20"/>
  <c r="H28" i="20"/>
  <c r="H16" i="20"/>
  <c r="H99" i="20"/>
  <c r="H87" i="20"/>
  <c r="H75" i="20"/>
  <c r="H63" i="20"/>
  <c r="H51" i="20"/>
  <c r="H39" i="20"/>
  <c r="H27" i="20"/>
  <c r="H98" i="20"/>
  <c r="H86" i="20"/>
  <c r="H74" i="20"/>
  <c r="H62" i="20"/>
  <c r="H50" i="20"/>
  <c r="H38" i="20"/>
  <c r="H26" i="20"/>
  <c r="H14" i="20"/>
  <c r="H97" i="20"/>
  <c r="H85" i="20"/>
  <c r="H73" i="20"/>
  <c r="H61" i="20"/>
  <c r="H49" i="20"/>
  <c r="H37" i="20"/>
  <c r="H25" i="20"/>
  <c r="H13" i="20"/>
  <c r="H96" i="20"/>
  <c r="H84" i="20"/>
  <c r="H72" i="20"/>
  <c r="H60" i="20"/>
  <c r="H48" i="20"/>
  <c r="H36" i="20"/>
  <c r="H24" i="20"/>
  <c r="H12" i="20"/>
  <c r="H110" i="20"/>
  <c r="H107" i="20"/>
  <c r="H95" i="20"/>
  <c r="H83" i="20"/>
  <c r="H71" i="20"/>
  <c r="H59" i="20"/>
  <c r="H47" i="20"/>
  <c r="H35" i="20"/>
  <c r="H23" i="20"/>
  <c r="H106" i="20"/>
  <c r="H94" i="20"/>
  <c r="H82" i="20"/>
  <c r="H70" i="20"/>
  <c r="H58" i="20"/>
  <c r="H46" i="20"/>
  <c r="H34" i="20"/>
  <c r="H22" i="20"/>
  <c r="H108" i="20"/>
  <c r="O24" i="20"/>
  <c r="N24" i="20"/>
  <c r="O41" i="20"/>
  <c r="N41" i="20"/>
  <c r="O46" i="20"/>
  <c r="N46" i="20"/>
  <c r="N51" i="20"/>
  <c r="O51" i="20"/>
  <c r="O54" i="20"/>
  <c r="N54" i="20"/>
  <c r="O55" i="20"/>
  <c r="N55" i="20"/>
  <c r="N56" i="20"/>
  <c r="O56" i="20"/>
  <c r="N57" i="20"/>
  <c r="O57" i="20"/>
  <c r="O25" i="20"/>
  <c r="N25" i="20"/>
  <c r="O42" i="20"/>
  <c r="N42" i="20"/>
  <c r="O47" i="20"/>
  <c r="N47" i="20"/>
  <c r="N52" i="20"/>
  <c r="O52" i="20"/>
  <c r="N58" i="20"/>
  <c r="O58" i="20"/>
  <c r="O59" i="20"/>
  <c r="N59" i="20"/>
  <c r="O48" i="20"/>
  <c r="N48" i="20"/>
  <c r="O49" i="20"/>
  <c r="N49" i="20"/>
  <c r="O50" i="20"/>
  <c r="N50" i="20"/>
  <c r="O63" i="20"/>
  <c r="N63" i="20"/>
  <c r="O64" i="20"/>
  <c r="N64" i="20"/>
  <c r="O65" i="20"/>
  <c r="N65" i="20"/>
  <c r="N66" i="20"/>
  <c r="O66" i="20"/>
  <c r="O67" i="20"/>
  <c r="N67" i="20"/>
  <c r="O68" i="20"/>
  <c r="N68" i="20"/>
  <c r="N69" i="20"/>
  <c r="O69" i="20"/>
  <c r="N35" i="20"/>
  <c r="O35" i="20"/>
  <c r="O40" i="20"/>
  <c r="N40" i="20"/>
  <c r="N45" i="20"/>
  <c r="O45" i="20"/>
  <c r="O38" i="20"/>
  <c r="N38" i="20"/>
  <c r="O70" i="20"/>
  <c r="N70" i="20"/>
  <c r="O71" i="20"/>
  <c r="N71" i="20"/>
  <c r="N60" i="20"/>
  <c r="O60" i="20"/>
  <c r="N61" i="20"/>
  <c r="O61" i="20"/>
  <c r="O62" i="20"/>
  <c r="N62" i="20"/>
  <c r="N75" i="20"/>
  <c r="O75" i="20"/>
  <c r="N76" i="20"/>
  <c r="O76" i="20"/>
  <c r="N77" i="20"/>
  <c r="O77" i="20"/>
  <c r="O78" i="20"/>
  <c r="N78" i="20"/>
  <c r="O79" i="20"/>
  <c r="N79" i="20"/>
  <c r="O80" i="20"/>
  <c r="N80" i="20"/>
  <c r="N81" i="20"/>
  <c r="O81" i="20"/>
  <c r="O16" i="20"/>
  <c r="N16" i="20"/>
  <c r="O39" i="20"/>
  <c r="N39" i="20"/>
  <c r="N44" i="20"/>
  <c r="O44" i="20"/>
  <c r="N37" i="20"/>
  <c r="O37" i="20"/>
  <c r="O82" i="20"/>
  <c r="N82" i="20"/>
  <c r="N83" i="20"/>
  <c r="O83" i="20"/>
  <c r="N72" i="20"/>
  <c r="O72" i="20"/>
  <c r="O73" i="20"/>
  <c r="N73" i="20"/>
  <c r="O74" i="20"/>
  <c r="N74" i="20"/>
  <c r="O87" i="20"/>
  <c r="N87" i="20"/>
  <c r="N88" i="20"/>
  <c r="O88" i="20"/>
  <c r="O89" i="20"/>
  <c r="N89" i="20"/>
  <c r="N90" i="20"/>
  <c r="O90" i="20"/>
  <c r="N91" i="20"/>
  <c r="O91" i="20"/>
  <c r="O92" i="20"/>
  <c r="N92" i="20"/>
  <c r="N93" i="20"/>
  <c r="O93" i="20"/>
  <c r="O34" i="20"/>
  <c r="N34" i="20"/>
  <c r="O26" i="20"/>
  <c r="N26" i="20"/>
  <c r="N43" i="20"/>
  <c r="O43" i="20"/>
  <c r="O36" i="20"/>
  <c r="N36" i="20"/>
  <c r="N53" i="20"/>
  <c r="O53" i="20"/>
  <c r="O94" i="20"/>
  <c r="N94" i="20"/>
  <c r="O95" i="20"/>
  <c r="N95" i="20"/>
  <c r="N84" i="20"/>
  <c r="O84" i="20"/>
  <c r="N85" i="20"/>
  <c r="O85" i="20"/>
  <c r="O86" i="20"/>
  <c r="N86" i="20"/>
  <c r="N99" i="20"/>
  <c r="O99" i="20"/>
  <c r="N100" i="20"/>
  <c r="O100" i="20"/>
  <c r="N101" i="20"/>
  <c r="O101" i="20"/>
  <c r="O102" i="20"/>
  <c r="N102" i="20"/>
  <c r="O103" i="20"/>
  <c r="N103" i="20"/>
  <c r="N104" i="20"/>
  <c r="O104" i="20"/>
  <c r="N105" i="20"/>
  <c r="O105" i="20"/>
  <c r="O108" i="20"/>
  <c r="N108" i="20"/>
  <c r="N106" i="20"/>
  <c r="O106" i="20"/>
  <c r="N107" i="20"/>
  <c r="O107" i="20"/>
  <c r="O96" i="20"/>
  <c r="N96" i="20"/>
  <c r="O97" i="20"/>
  <c r="N97" i="20"/>
  <c r="O18" i="20"/>
  <c r="N18" i="20"/>
  <c r="N19" i="20"/>
  <c r="O19" i="20"/>
  <c r="O20" i="20"/>
  <c r="N20" i="20"/>
  <c r="N21" i="20"/>
  <c r="O21" i="20"/>
  <c r="O98" i="20"/>
  <c r="N98" i="20"/>
  <c r="O17" i="20"/>
  <c r="N17" i="20"/>
  <c r="O22" i="20"/>
  <c r="N22" i="20"/>
  <c r="O23" i="20"/>
  <c r="N23" i="20"/>
  <c r="N12" i="20"/>
  <c r="O12" i="20"/>
  <c r="N13" i="20"/>
  <c r="O13" i="20"/>
  <c r="N14" i="20"/>
  <c r="O14" i="20"/>
  <c r="O27" i="20"/>
  <c r="N27" i="20"/>
  <c r="N28" i="20"/>
  <c r="O28" i="20"/>
  <c r="N29" i="20"/>
  <c r="O29" i="20"/>
  <c r="O30" i="20"/>
  <c r="N30" i="20"/>
  <c r="O31" i="20"/>
  <c r="N31" i="20"/>
  <c r="N32" i="20"/>
  <c r="O32" i="20"/>
  <c r="N33" i="20"/>
  <c r="O33" i="20"/>
  <c r="H202" i="6"/>
  <c r="B15" i="17"/>
  <c r="M164" i="6"/>
  <c r="M165" i="6"/>
  <c r="M167" i="6"/>
  <c r="M169" i="6"/>
  <c r="M168" i="6"/>
  <c r="M161" i="6"/>
  <c r="M171" i="6"/>
  <c r="M166" i="6"/>
  <c r="D194" i="6"/>
  <c r="D202" i="6" s="1"/>
  <c r="L9" i="1"/>
  <c r="F194" i="6"/>
  <c r="F202" i="6" s="1"/>
  <c r="C163" i="6"/>
  <c r="D163" i="6"/>
  <c r="F163" i="6"/>
  <c r="L164" i="6"/>
  <c r="F164" i="6"/>
  <c r="F165" i="6"/>
  <c r="F166" i="6"/>
  <c r="L167" i="6"/>
  <c r="F167" i="6"/>
  <c r="F168" i="6"/>
  <c r="F169" i="6"/>
  <c r="E194" i="6"/>
  <c r="E202" i="6" s="1"/>
  <c r="C201" i="6"/>
  <c r="D201" i="6"/>
  <c r="E201" i="6"/>
  <c r="F201" i="6"/>
  <c r="D199" i="6"/>
  <c r="E195" i="6"/>
  <c r="E196" i="6"/>
  <c r="F197" i="6"/>
  <c r="F199" i="6"/>
  <c r="Y39" i="17"/>
  <c r="Y41" i="17"/>
  <c r="F171" i="6"/>
  <c r="A33" i="17"/>
  <c r="B3" i="17"/>
  <c r="C164" i="6"/>
  <c r="U176" i="6"/>
  <c r="K166" i="6"/>
  <c r="Y166" i="6"/>
  <c r="Y165" i="6"/>
  <c r="Z167" i="6"/>
  <c r="AA167" i="6"/>
  <c r="J169" i="6"/>
  <c r="H163" i="6"/>
  <c r="H171" i="6"/>
  <c r="H169" i="6"/>
  <c r="H168" i="6"/>
  <c r="H167" i="6"/>
  <c r="H166" i="6"/>
  <c r="H165" i="6"/>
  <c r="H164" i="6"/>
  <c r="C169" i="6"/>
  <c r="C168" i="6"/>
  <c r="C167" i="6"/>
  <c r="C166" i="6"/>
  <c r="C165" i="6"/>
  <c r="E171" i="6"/>
  <c r="E169" i="6"/>
  <c r="G169" i="6"/>
  <c r="E168" i="6"/>
  <c r="G168" i="6"/>
  <c r="E167" i="6"/>
  <c r="G167" i="6"/>
  <c r="E166" i="6"/>
  <c r="G166" i="6"/>
  <c r="E165" i="6"/>
  <c r="G165" i="6"/>
  <c r="E164" i="6"/>
  <c r="G164" i="6"/>
  <c r="G163" i="6"/>
  <c r="E163" i="6"/>
  <c r="D171" i="6"/>
  <c r="D169" i="6"/>
  <c r="D168" i="6"/>
  <c r="D167" i="6"/>
  <c r="D166" i="6"/>
  <c r="D165" i="6"/>
  <c r="D164" i="6"/>
  <c r="B212" i="6"/>
  <c r="C212" i="6"/>
  <c r="D212" i="6"/>
  <c r="E212" i="6"/>
  <c r="B213" i="6"/>
  <c r="C213" i="6"/>
  <c r="D213" i="6"/>
  <c r="E213" i="6"/>
  <c r="C216" i="6"/>
  <c r="G171" i="6"/>
  <c r="K168" i="6"/>
  <c r="Y167" i="6"/>
  <c r="Z169" i="6"/>
  <c r="F213" i="6"/>
  <c r="G213" i="6"/>
  <c r="H213" i="6"/>
  <c r="T168" i="6"/>
  <c r="T171" i="6"/>
  <c r="T167" i="6"/>
  <c r="T169" i="6"/>
  <c r="T166" i="6"/>
  <c r="T164" i="6"/>
  <c r="T165" i="6"/>
  <c r="J165" i="6"/>
  <c r="C53" i="1"/>
  <c r="F212" i="6"/>
  <c r="G212" i="6"/>
  <c r="H212" i="6"/>
  <c r="AA164" i="6"/>
  <c r="L166" i="6"/>
  <c r="AA169" i="6"/>
  <c r="AA168" i="6"/>
  <c r="J164" i="6"/>
  <c r="Z166" i="6"/>
  <c r="Y170" i="6"/>
  <c r="L161" i="6"/>
  <c r="L171" i="6"/>
  <c r="Y168" i="6"/>
  <c r="D53" i="1"/>
  <c r="Z165" i="6"/>
  <c r="G201" i="6"/>
  <c r="J167" i="6"/>
  <c r="AB167" i="6"/>
  <c r="AC167" i="6"/>
  <c r="AD167" i="6"/>
  <c r="K165" i="6"/>
  <c r="Z170" i="6"/>
  <c r="L169" i="6"/>
  <c r="J166" i="6"/>
  <c r="C171" i="6"/>
  <c r="AA165" i="6"/>
  <c r="AB165" i="6"/>
  <c r="AC165" i="6"/>
  <c r="AD165" i="6"/>
  <c r="G196" i="6"/>
  <c r="J168" i="6"/>
  <c r="Z164" i="6"/>
  <c r="K167" i="6"/>
  <c r="L168" i="6"/>
  <c r="Z168" i="6"/>
  <c r="K161" i="6"/>
  <c r="AA170" i="6"/>
  <c r="Y164" i="6"/>
  <c r="L165" i="6"/>
  <c r="C202" i="6"/>
  <c r="G202" i="6" s="1"/>
  <c r="AA166" i="6"/>
  <c r="AB166" i="6"/>
  <c r="AC166" i="6"/>
  <c r="AD166" i="6"/>
  <c r="K169" i="6"/>
  <c r="Y169" i="6"/>
  <c r="K164" i="6"/>
  <c r="J201" i="6"/>
  <c r="J199" i="6"/>
  <c r="J197" i="6"/>
  <c r="J196" i="6"/>
  <c r="J195" i="6"/>
  <c r="J194" i="6"/>
  <c r="J202" i="6" s="1"/>
  <c r="AB170" i="6"/>
  <c r="AC170" i="6"/>
  <c r="AD170" i="6"/>
  <c r="J171" i="6"/>
  <c r="AA172" i="6"/>
  <c r="AB172" i="6"/>
  <c r="AC172" i="6"/>
  <c r="AD172" i="6"/>
  <c r="AB164" i="6"/>
  <c r="AC164" i="6"/>
  <c r="AD164" i="6"/>
  <c r="AB169" i="6"/>
  <c r="AC169" i="6"/>
  <c r="AD169" i="6"/>
  <c r="AB168" i="6"/>
  <c r="AC168" i="6"/>
  <c r="AD168" i="6"/>
  <c r="E53" i="1"/>
  <c r="K171" i="6"/>
  <c r="Z172" i="6"/>
  <c r="I196" i="6"/>
  <c r="L196" i="6" s="1"/>
  <c r="F53" i="1"/>
  <c r="I201" i="6"/>
  <c r="G53" i="1"/>
  <c r="H53" i="1"/>
  <c r="I53" i="1"/>
  <c r="J53" i="1"/>
  <c r="K53" i="1"/>
  <c r="B224" i="6"/>
  <c r="T184" i="6"/>
  <c r="L53" i="1"/>
  <c r="M53" i="1"/>
  <c r="P3" i="17"/>
  <c r="Q3" i="17"/>
  <c r="R3" i="17"/>
  <c r="S3" i="17"/>
  <c r="T3" i="17"/>
  <c r="U3" i="17"/>
  <c r="V3" i="17"/>
  <c r="W3" i="17"/>
  <c r="Y3" i="17"/>
  <c r="Y5" i="17"/>
  <c r="L201" i="6" l="1"/>
  <c r="I200" i="6"/>
  <c r="L200" i="6" s="1"/>
  <c r="K196" i="6"/>
  <c r="K201" i="6"/>
  <c r="C224" i="6"/>
  <c r="D224" i="6" s="1"/>
  <c r="D182" i="6"/>
  <c r="E182" i="6" s="1"/>
  <c r="U184" i="6"/>
  <c r="V184" i="6" s="1"/>
  <c r="K195" i="6"/>
  <c r="H195" i="6"/>
  <c r="I195" i="6"/>
  <c r="L195" i="6" s="1"/>
  <c r="I194" i="6"/>
  <c r="L194" i="6" s="1"/>
  <c r="K194" i="6"/>
  <c r="H194" i="6"/>
  <c r="H200" i="6"/>
  <c r="H196" i="6"/>
  <c r="I202" i="6"/>
  <c r="L202" i="6" s="1"/>
  <c r="H199" i="6"/>
  <c r="K202" i="6"/>
  <c r="H197" i="6"/>
  <c r="K198" i="6"/>
  <c r="I197" i="6"/>
  <c r="L197" i="6" s="1"/>
  <c r="K197" i="6"/>
  <c r="I198" i="6"/>
  <c r="L198" i="6" s="1"/>
  <c r="K199" i="6"/>
  <c r="H201" i="6"/>
  <c r="A78" i="25"/>
  <c r="A90" i="25"/>
  <c r="C234" i="6"/>
  <c r="G234" i="6" s="1"/>
  <c r="J12" i="1" s="1"/>
  <c r="C238" i="6"/>
  <c r="G238" i="6" s="1"/>
  <c r="J16" i="1" s="1"/>
  <c r="C232" i="6"/>
  <c r="G232" i="6" s="1"/>
  <c r="J10" i="1" s="1"/>
  <c r="C237" i="6"/>
  <c r="G237" i="6" s="1"/>
  <c r="J15" i="1" s="1"/>
  <c r="C235" i="6"/>
  <c r="G235" i="6" s="1"/>
  <c r="J13" i="1" s="1"/>
  <c r="C233" i="6"/>
  <c r="C236" i="6"/>
  <c r="A79" i="25"/>
  <c r="A28" i="25"/>
  <c r="C28" i="25" s="1"/>
  <c r="G28" i="25" s="1"/>
  <c r="A40" i="25"/>
  <c r="A39" i="25"/>
  <c r="A61" i="25"/>
  <c r="A92" i="25"/>
  <c r="A42" i="25"/>
  <c r="A62" i="25"/>
  <c r="A46" i="25"/>
  <c r="A63" i="25"/>
  <c r="A86" i="25"/>
  <c r="A47" i="25"/>
  <c r="A67" i="25"/>
  <c r="A87" i="25"/>
  <c r="A50" i="25"/>
  <c r="A69" i="25"/>
  <c r="A51" i="25"/>
  <c r="A73" i="25"/>
  <c r="A52" i="25"/>
  <c r="A76" i="25"/>
  <c r="A88" i="25"/>
  <c r="A54" i="25"/>
  <c r="A34" i="25"/>
  <c r="A24" i="25"/>
  <c r="C24" i="25" s="1"/>
  <c r="G24" i="25" s="1"/>
  <c r="A25" i="25"/>
  <c r="C25" i="25" s="1"/>
  <c r="G25" i="25" s="1"/>
  <c r="A37" i="25"/>
  <c r="A27" i="25"/>
  <c r="C27" i="25" s="1"/>
  <c r="G27" i="25" s="1"/>
  <c r="A35" i="25"/>
  <c r="A36" i="25"/>
  <c r="A38" i="25"/>
  <c r="A22" i="25"/>
  <c r="C22" i="25" s="1"/>
  <c r="A23" i="25"/>
  <c r="C23" i="25" s="1"/>
  <c r="G23" i="25" s="1"/>
  <c r="A66" i="25"/>
  <c r="A30" i="25"/>
  <c r="A26" i="25"/>
  <c r="C26" i="25" s="1"/>
  <c r="G26" i="25" s="1"/>
  <c r="A89" i="25"/>
  <c r="A65" i="25"/>
  <c r="A121" i="25"/>
  <c r="A94" i="25"/>
  <c r="A81" i="25"/>
  <c r="A64" i="25"/>
  <c r="A91" i="25"/>
  <c r="A75" i="25"/>
  <c r="A49" i="25"/>
  <c r="A74" i="25"/>
  <c r="A48" i="25"/>
  <c r="G236" i="6" l="1"/>
  <c r="J14" i="1" s="1"/>
  <c r="G233" i="6"/>
  <c r="J11" i="1" s="1"/>
  <c r="C240" i="6"/>
  <c r="G240" i="6" s="1"/>
  <c r="J18" i="1" s="1"/>
  <c r="F39" i="25"/>
  <c r="R39" i="25"/>
  <c r="E39" i="25"/>
  <c r="G39" i="25"/>
  <c r="S39" i="25"/>
  <c r="H39" i="25"/>
  <c r="T39" i="25"/>
  <c r="I39" i="25"/>
  <c r="U39" i="25"/>
  <c r="J39" i="25"/>
  <c r="V39" i="25"/>
  <c r="M39" i="25"/>
  <c r="Y39" i="25"/>
  <c r="L39" i="25"/>
  <c r="N39" i="25"/>
  <c r="C39" i="25"/>
  <c r="X39" i="25"/>
  <c r="Q39" i="25"/>
  <c r="W39" i="25"/>
  <c r="Z39" i="25"/>
  <c r="AA39" i="25"/>
  <c r="AB39" i="25"/>
  <c r="K39" i="25"/>
  <c r="O39" i="25"/>
  <c r="P39" i="25"/>
  <c r="C30" i="25"/>
  <c r="G22" i="25"/>
  <c r="G4" i="20"/>
  <c r="P38" i="25"/>
  <c r="Q38" i="25"/>
  <c r="F38" i="25"/>
  <c r="R38" i="25"/>
  <c r="G38" i="25"/>
  <c r="S38" i="25"/>
  <c r="H38" i="25"/>
  <c r="T38" i="25"/>
  <c r="K38" i="25"/>
  <c r="W38" i="25"/>
  <c r="C38" i="25"/>
  <c r="J38" i="25"/>
  <c r="L38" i="25"/>
  <c r="V38" i="25"/>
  <c r="X38" i="25"/>
  <c r="Y38" i="25"/>
  <c r="Z38" i="25"/>
  <c r="I38" i="25"/>
  <c r="M38" i="25"/>
  <c r="AB38" i="25"/>
  <c r="N38" i="25"/>
  <c r="O38" i="25"/>
  <c r="U38" i="25"/>
  <c r="E38" i="25"/>
  <c r="AA38" i="25"/>
  <c r="F34" i="25"/>
  <c r="L34" i="25"/>
  <c r="R34" i="25"/>
  <c r="X34" i="25"/>
  <c r="C34" i="25"/>
  <c r="E34" i="25"/>
  <c r="G34" i="25"/>
  <c r="M34" i="25"/>
  <c r="S34" i="25"/>
  <c r="Y34" i="25"/>
  <c r="AB34" i="25"/>
  <c r="I34" i="25"/>
  <c r="O34" i="25"/>
  <c r="U34" i="25"/>
  <c r="AA34" i="25"/>
  <c r="J34" i="25"/>
  <c r="Z34" i="25"/>
  <c r="K34" i="25"/>
  <c r="W34" i="25"/>
  <c r="P34" i="25"/>
  <c r="T34" i="25"/>
  <c r="Q34" i="25"/>
  <c r="H34" i="25"/>
  <c r="V34" i="25"/>
  <c r="N34" i="25"/>
  <c r="L36" i="25"/>
  <c r="X36" i="25"/>
  <c r="M36" i="25"/>
  <c r="Y36" i="25"/>
  <c r="N36" i="25"/>
  <c r="Z36" i="25"/>
  <c r="O36" i="25"/>
  <c r="AA36" i="25"/>
  <c r="P36" i="25"/>
  <c r="G36" i="25"/>
  <c r="S36" i="25"/>
  <c r="F36" i="25"/>
  <c r="H36" i="25"/>
  <c r="R36" i="25"/>
  <c r="AB36" i="25"/>
  <c r="I36" i="25"/>
  <c r="U36" i="25"/>
  <c r="E36" i="25"/>
  <c r="V36" i="25"/>
  <c r="J36" i="25"/>
  <c r="K36" i="25"/>
  <c r="Q36" i="25"/>
  <c r="C36" i="25"/>
  <c r="T36" i="25"/>
  <c r="W36" i="25"/>
  <c r="H40" i="25"/>
  <c r="T40" i="25"/>
  <c r="I40" i="25"/>
  <c r="U40" i="25"/>
  <c r="E40" i="25"/>
  <c r="J40" i="25"/>
  <c r="V40" i="25"/>
  <c r="K40" i="25"/>
  <c r="W40" i="25"/>
  <c r="L40" i="25"/>
  <c r="X40" i="25"/>
  <c r="O40" i="25"/>
  <c r="AA40" i="25"/>
  <c r="N40" i="25"/>
  <c r="P40" i="25"/>
  <c r="Z40" i="25"/>
  <c r="G40" i="25"/>
  <c r="M40" i="25"/>
  <c r="Q40" i="25"/>
  <c r="F40" i="25"/>
  <c r="R40" i="25"/>
  <c r="AB40" i="25"/>
  <c r="S40" i="25"/>
  <c r="Y40" i="25"/>
  <c r="C40" i="25"/>
  <c r="J35" i="25"/>
  <c r="V35" i="25"/>
  <c r="K35" i="25"/>
  <c r="W35" i="25"/>
  <c r="L35" i="25"/>
  <c r="X35" i="25"/>
  <c r="M35" i="25"/>
  <c r="Y35" i="25"/>
  <c r="N35" i="25"/>
  <c r="Z35" i="25"/>
  <c r="C35" i="25"/>
  <c r="Q35" i="25"/>
  <c r="AA35" i="25"/>
  <c r="AB35" i="25"/>
  <c r="F35" i="25"/>
  <c r="P35" i="25"/>
  <c r="T35" i="25"/>
  <c r="U35" i="25"/>
  <c r="H35" i="25"/>
  <c r="I35" i="25"/>
  <c r="G35" i="25"/>
  <c r="O35" i="25"/>
  <c r="R35" i="25"/>
  <c r="S35" i="25"/>
  <c r="E35" i="25"/>
  <c r="N37" i="25"/>
  <c r="Z37" i="25"/>
  <c r="O37" i="25"/>
  <c r="AA37" i="25"/>
  <c r="P37" i="25"/>
  <c r="Q37" i="25"/>
  <c r="F37" i="25"/>
  <c r="R37" i="25"/>
  <c r="AB37" i="25"/>
  <c r="I37" i="25"/>
  <c r="U37" i="25"/>
  <c r="H37" i="25"/>
  <c r="C37" i="25"/>
  <c r="J37" i="25"/>
  <c r="T37" i="25"/>
  <c r="L37" i="25"/>
  <c r="M37" i="25"/>
  <c r="S37" i="25"/>
  <c r="E37" i="25"/>
  <c r="K37" i="25"/>
  <c r="V37" i="25"/>
  <c r="W37" i="25"/>
  <c r="X37" i="25"/>
  <c r="Y37" i="25"/>
  <c r="G37" i="25"/>
  <c r="E44" i="1" l="1"/>
  <c r="M26" i="1" s="1"/>
  <c r="D44" i="1" s="1"/>
  <c r="F44" i="1" s="1"/>
  <c r="G113" i="25"/>
  <c r="F12" i="17" s="1"/>
  <c r="F111" i="25"/>
  <c r="E10" i="17" s="1"/>
  <c r="P112" i="25"/>
  <c r="O11" i="17" s="1"/>
  <c r="X42" i="25"/>
  <c r="J24" i="25"/>
  <c r="K24" i="25" s="1"/>
  <c r="I12" i="1" s="1"/>
  <c r="AA42" i="25"/>
  <c r="R42" i="25"/>
  <c r="U42" i="25"/>
  <c r="L42" i="25"/>
  <c r="J27" i="25"/>
  <c r="K27" i="25" s="1"/>
  <c r="I15" i="1" s="1"/>
  <c r="J42" i="25"/>
  <c r="AB42" i="25"/>
  <c r="H42" i="25"/>
  <c r="G30" i="25"/>
  <c r="C7" i="17"/>
  <c r="N42" i="25"/>
  <c r="O42" i="25"/>
  <c r="F42" i="25"/>
  <c r="V42" i="25"/>
  <c r="I42" i="25"/>
  <c r="J25" i="25"/>
  <c r="K25" i="25" s="1"/>
  <c r="I13" i="1" s="1"/>
  <c r="Q42" i="25"/>
  <c r="Y42" i="25"/>
  <c r="T42" i="25"/>
  <c r="S42" i="25"/>
  <c r="P42" i="25"/>
  <c r="M42" i="25"/>
  <c r="W42" i="25"/>
  <c r="G42" i="25"/>
  <c r="J28" i="25"/>
  <c r="K28" i="25" s="1"/>
  <c r="I16" i="1" s="1"/>
  <c r="K42" i="25"/>
  <c r="E42" i="25"/>
  <c r="J23" i="25"/>
  <c r="K23" i="25" s="1"/>
  <c r="I11" i="1" s="1"/>
  <c r="Z42" i="25"/>
  <c r="C42" i="25"/>
  <c r="J30" i="25" s="1"/>
  <c r="J22" i="25"/>
  <c r="K22" i="25" s="1"/>
  <c r="I10" i="1" s="1"/>
  <c r="J26" i="25"/>
  <c r="K26" i="25" s="1"/>
  <c r="I14" i="1" s="1"/>
  <c r="O112" i="25" l="1"/>
  <c r="N11" i="17" s="1"/>
  <c r="R111" i="25"/>
  <c r="Q10" i="17" s="1"/>
  <c r="P111" i="25"/>
  <c r="O10" i="17" s="1"/>
  <c r="K111" i="25"/>
  <c r="J10" i="17" s="1"/>
  <c r="N112" i="25"/>
  <c r="M11" i="17" s="1"/>
  <c r="Q111" i="25"/>
  <c r="P10" i="17" s="1"/>
  <c r="Y111" i="25"/>
  <c r="L112" i="25"/>
  <c r="K11" i="17" s="1"/>
  <c r="T113" i="25"/>
  <c r="S12" i="17" s="1"/>
  <c r="W112" i="25"/>
  <c r="V11" i="17" s="1"/>
  <c r="AA112" i="25"/>
  <c r="U112" i="25"/>
  <c r="T11" i="17" s="1"/>
  <c r="X111" i="25"/>
  <c r="W10" i="17" s="1"/>
  <c r="K113" i="25"/>
  <c r="J12" i="17" s="1"/>
  <c r="V111" i="25"/>
  <c r="U10" i="17" s="1"/>
  <c r="N111" i="25"/>
  <c r="M10" i="17" s="1"/>
  <c r="G111" i="25"/>
  <c r="F10" i="17" s="1"/>
  <c r="X112" i="25"/>
  <c r="W11" i="17" s="1"/>
  <c r="H111" i="25"/>
  <c r="G10" i="17" s="1"/>
  <c r="W111" i="25"/>
  <c r="V10" i="17" s="1"/>
  <c r="U111" i="25"/>
  <c r="T10" i="17" s="1"/>
  <c r="H112" i="25"/>
  <c r="G11" i="17" s="1"/>
  <c r="O111" i="25"/>
  <c r="N10" i="17" s="1"/>
  <c r="Y11" i="17"/>
  <c r="S113" i="25"/>
  <c r="R12" i="17" s="1"/>
  <c r="S111" i="25"/>
  <c r="R10" i="17" s="1"/>
  <c r="X113" i="25"/>
  <c r="W12" i="17" s="1"/>
  <c r="E112" i="25"/>
  <c r="D11" i="17" s="1"/>
  <c r="M112" i="25"/>
  <c r="L11" i="17" s="1"/>
  <c r="C112" i="25"/>
  <c r="C11" i="17" s="1"/>
  <c r="Z111" i="25"/>
  <c r="B11" i="17"/>
  <c r="P113" i="25"/>
  <c r="O12" i="17" s="1"/>
  <c r="AA111" i="25"/>
  <c r="I113" i="25"/>
  <c r="H12" i="17" s="1"/>
  <c r="L111" i="25"/>
  <c r="K10" i="17" s="1"/>
  <c r="AA113" i="25"/>
  <c r="T111" i="25"/>
  <c r="S10" i="17" s="1"/>
  <c r="I112" i="25"/>
  <c r="H11" i="17" s="1"/>
  <c r="K112" i="25"/>
  <c r="J11" i="17" s="1"/>
  <c r="F112" i="25"/>
  <c r="E11" i="17" s="1"/>
  <c r="E113" i="25"/>
  <c r="D12" i="17" s="1"/>
  <c r="I111" i="25"/>
  <c r="H10" i="17" s="1"/>
  <c r="U113" i="25"/>
  <c r="T12" i="17" s="1"/>
  <c r="Q112" i="25"/>
  <c r="P11" i="17" s="1"/>
  <c r="R113" i="25"/>
  <c r="Q12" i="17" s="1"/>
  <c r="F113" i="25"/>
  <c r="E12" i="17" s="1"/>
  <c r="S112" i="25"/>
  <c r="R11" i="17" s="1"/>
  <c r="Y12" i="17"/>
  <c r="L113" i="25"/>
  <c r="K12" i="17" s="1"/>
  <c r="Y113" i="25"/>
  <c r="M111" i="25"/>
  <c r="L10" i="17" s="1"/>
  <c r="H113" i="25"/>
  <c r="G12" i="17" s="1"/>
  <c r="O113" i="25"/>
  <c r="N12" i="17" s="1"/>
  <c r="Y112" i="25"/>
  <c r="Q113" i="25"/>
  <c r="P12" i="17" s="1"/>
  <c r="J112" i="25"/>
  <c r="I11" i="17" s="1"/>
  <c r="C113" i="25"/>
  <c r="R112" i="25"/>
  <c r="Q11" i="17" s="1"/>
  <c r="J113" i="25"/>
  <c r="I12" i="17" s="1"/>
  <c r="Z112" i="25"/>
  <c r="T112" i="25"/>
  <c r="S11" i="17" s="1"/>
  <c r="Z113" i="25"/>
  <c r="B12" i="17"/>
  <c r="W113" i="25"/>
  <c r="V12" i="17" s="1"/>
  <c r="V113" i="25"/>
  <c r="U12" i="17" s="1"/>
  <c r="J111" i="25"/>
  <c r="I10" i="17" s="1"/>
  <c r="N113" i="25"/>
  <c r="M12" i="17" s="1"/>
  <c r="E111" i="25"/>
  <c r="M113" i="25"/>
  <c r="L12" i="17" s="1"/>
  <c r="V112" i="25"/>
  <c r="U11" i="17" s="1"/>
  <c r="C111" i="25"/>
  <c r="G112" i="25"/>
  <c r="F11" i="17" s="1"/>
  <c r="C27" i="17"/>
  <c r="C60" i="1"/>
  <c r="K30" i="25"/>
  <c r="I18" i="1" s="1"/>
  <c r="B8" i="17"/>
  <c r="C12" i="17" l="1"/>
  <c r="D10" i="17"/>
  <c r="C10" i="17"/>
  <c r="Y10" i="17"/>
  <c r="Y13" i="17" s="1"/>
  <c r="B10" i="17"/>
  <c r="M22" i="25" l="1"/>
  <c r="B9" i="25" s="1"/>
  <c r="M23" i="25"/>
  <c r="B10" i="25" s="1"/>
  <c r="M28" i="25"/>
  <c r="B15" i="25" s="1"/>
  <c r="M25" i="25"/>
  <c r="B12" i="25" s="1"/>
  <c r="M24" i="25"/>
  <c r="B11" i="25" s="1"/>
  <c r="M26" i="25"/>
  <c r="B13" i="25" s="1"/>
  <c r="M27" i="25"/>
  <c r="B14" i="25" s="1"/>
  <c r="B16" i="17"/>
  <c r="H27" i="25" l="1"/>
  <c r="I27" i="25" s="1"/>
  <c r="F15" i="1" s="1"/>
  <c r="E15" i="1"/>
  <c r="D237" i="6" s="1"/>
  <c r="E237" i="6" s="1"/>
  <c r="H237" i="6" s="1"/>
  <c r="H26" i="25"/>
  <c r="I26" i="25" s="1"/>
  <c r="L26" i="25" s="1"/>
  <c r="E14" i="1"/>
  <c r="D236" i="6" s="1"/>
  <c r="E236" i="6" s="1"/>
  <c r="H236" i="6" s="1"/>
  <c r="H24" i="25"/>
  <c r="I24" i="25" s="1"/>
  <c r="L24" i="25" s="1"/>
  <c r="E12" i="1"/>
  <c r="D234" i="6" s="1"/>
  <c r="E234" i="6" s="1"/>
  <c r="H234" i="6" s="1"/>
  <c r="H25" i="25"/>
  <c r="I25" i="25" s="1"/>
  <c r="L25" i="25" s="1"/>
  <c r="E13" i="1"/>
  <c r="D235" i="6" s="1"/>
  <c r="E235" i="6" s="1"/>
  <c r="H235" i="6" s="1"/>
  <c r="H28" i="25"/>
  <c r="I28" i="25" s="1"/>
  <c r="F16" i="1" s="1"/>
  <c r="E16" i="1"/>
  <c r="D238" i="6" s="1"/>
  <c r="E238" i="6" s="1"/>
  <c r="H238" i="6" s="1"/>
  <c r="H23" i="25"/>
  <c r="I23" i="25" s="1"/>
  <c r="L23" i="25" s="1"/>
  <c r="E11" i="1"/>
  <c r="D233" i="6" s="1"/>
  <c r="E233" i="6" s="1"/>
  <c r="H233" i="6" s="1"/>
  <c r="H22" i="25"/>
  <c r="I22" i="25" s="1"/>
  <c r="L22" i="25" s="1"/>
  <c r="E10" i="1"/>
  <c r="B19" i="17"/>
  <c r="B18" i="17"/>
  <c r="L27" i="25" l="1"/>
  <c r="G15" i="1" s="1"/>
  <c r="F10" i="1"/>
  <c r="H30" i="25"/>
  <c r="I30" i="25" s="1"/>
  <c r="L30" i="25" s="1"/>
  <c r="G18" i="1" s="1"/>
  <c r="F12" i="1"/>
  <c r="F13" i="1"/>
  <c r="F11" i="1"/>
  <c r="D232" i="6"/>
  <c r="E232" i="6" s="1"/>
  <c r="H232" i="6" s="1"/>
  <c r="E18" i="1"/>
  <c r="F14" i="1"/>
  <c r="L28" i="25"/>
  <c r="C49" i="25"/>
  <c r="C64" i="25" s="1"/>
  <c r="G13" i="1"/>
  <c r="C46" i="25"/>
  <c r="G10" i="1"/>
  <c r="C48" i="25"/>
  <c r="C63" i="25" s="1"/>
  <c r="G12" i="1"/>
  <c r="G11" i="1"/>
  <c r="C47" i="25"/>
  <c r="C62" i="25" s="1"/>
  <c r="G14" i="1"/>
  <c r="C50" i="25"/>
  <c r="C65" i="25" s="1"/>
  <c r="U56" i="25" l="1"/>
  <c r="C51" i="25"/>
  <c r="C66" i="25" s="1"/>
  <c r="F18" i="1"/>
  <c r="H56" i="25"/>
  <c r="S56" i="25"/>
  <c r="I56" i="25"/>
  <c r="AA56" i="25"/>
  <c r="M56" i="25"/>
  <c r="C52" i="25"/>
  <c r="C67" i="25" s="1"/>
  <c r="C54" i="25" s="1"/>
  <c r="E56" i="25"/>
  <c r="G16" i="1"/>
  <c r="N56" i="25"/>
  <c r="K56" i="25"/>
  <c r="O56" i="25"/>
  <c r="C56" i="25"/>
  <c r="F56" i="25"/>
  <c r="V56" i="25"/>
  <c r="W56" i="25"/>
  <c r="Z56" i="25"/>
  <c r="G56" i="25"/>
  <c r="Y56" i="25"/>
  <c r="B32" i="17"/>
  <c r="B121" i="25"/>
  <c r="D240" i="6"/>
  <c r="E240" i="6" s="1"/>
  <c r="H240" i="6" s="1"/>
  <c r="X56" i="25"/>
  <c r="L56" i="25"/>
  <c r="Q56" i="25"/>
  <c r="J56" i="25"/>
  <c r="R56" i="25"/>
  <c r="T56" i="25"/>
  <c r="P56" i="25"/>
  <c r="C176" i="6"/>
  <c r="D176" i="6" s="1"/>
  <c r="E176" i="6" s="1"/>
  <c r="T178" i="6"/>
  <c r="U178" i="6" s="1"/>
  <c r="V178" i="6" s="1"/>
  <c r="B218" i="6"/>
  <c r="C218" i="6" s="1"/>
  <c r="D218" i="6" s="1"/>
  <c r="T179" i="6"/>
  <c r="U179" i="6" s="1"/>
  <c r="V179" i="6" s="1"/>
  <c r="B219" i="6"/>
  <c r="C219" i="6" s="1"/>
  <c r="D219" i="6" s="1"/>
  <c r="C177" i="6"/>
  <c r="D177" i="6" s="1"/>
  <c r="E177" i="6" s="1"/>
  <c r="C179" i="6"/>
  <c r="D179" i="6" s="1"/>
  <c r="E179" i="6" s="1"/>
  <c r="T181" i="6"/>
  <c r="U181" i="6" s="1"/>
  <c r="V181" i="6" s="1"/>
  <c r="B221" i="6"/>
  <c r="C221" i="6" s="1"/>
  <c r="D221" i="6" s="1"/>
  <c r="C180" i="6"/>
  <c r="D180" i="6" s="1"/>
  <c r="E180" i="6" s="1"/>
  <c r="T182" i="6"/>
  <c r="U182" i="6" s="1"/>
  <c r="V182" i="6" s="1"/>
  <c r="B222" i="6"/>
  <c r="C222" i="6" s="1"/>
  <c r="D222" i="6" s="1"/>
  <c r="B217" i="6"/>
  <c r="C217" i="6" s="1"/>
  <c r="D217" i="6" s="1"/>
  <c r="C175" i="6"/>
  <c r="D175" i="6" s="1"/>
  <c r="E175" i="6" s="1"/>
  <c r="T177" i="6"/>
  <c r="U177" i="6" s="1"/>
  <c r="V177" i="6" s="1"/>
  <c r="C61" i="25"/>
  <c r="C178" i="6"/>
  <c r="D178" i="6" s="1"/>
  <c r="E178" i="6" s="1"/>
  <c r="B220" i="6"/>
  <c r="C220" i="6" s="1"/>
  <c r="D220" i="6" s="1"/>
  <c r="T180" i="6"/>
  <c r="U180" i="6" s="1"/>
  <c r="V180" i="6" s="1"/>
  <c r="B13" i="6" l="1"/>
  <c r="M10" i="1" s="1"/>
  <c r="E46" i="25" s="1"/>
  <c r="B17" i="6"/>
  <c r="M14" i="1" s="1"/>
  <c r="E50" i="25" s="1"/>
  <c r="B15" i="6"/>
  <c r="M12" i="1" s="1"/>
  <c r="E48" i="25" s="1"/>
  <c r="B18" i="6"/>
  <c r="M15" i="1" s="1"/>
  <c r="E51" i="25" s="1"/>
  <c r="B14" i="6"/>
  <c r="M11" i="1" s="1"/>
  <c r="E47" i="25" s="1"/>
  <c r="F47" i="25" s="1"/>
  <c r="G47" i="25" s="1"/>
  <c r="B16" i="6"/>
  <c r="M13" i="1" s="1"/>
  <c r="E49" i="25" s="1"/>
  <c r="B223" i="6"/>
  <c r="C223" i="6" s="1"/>
  <c r="D223" i="6" s="1"/>
  <c r="C181" i="6"/>
  <c r="D181" i="6" s="1"/>
  <c r="E181" i="6" s="1"/>
  <c r="T183" i="6"/>
  <c r="U183" i="6" s="1"/>
  <c r="V183" i="6" s="1"/>
  <c r="C121" i="25"/>
  <c r="G121" i="25" s="1"/>
  <c r="C5" i="17"/>
  <c r="C63" i="1" s="1"/>
  <c r="B33" i="17"/>
  <c r="C69" i="25"/>
  <c r="C57" i="25"/>
  <c r="C19" i="17" s="1"/>
  <c r="C18" i="17"/>
  <c r="B19" i="6" l="1"/>
  <c r="M16" i="1" s="1"/>
  <c r="E52" i="25" s="1"/>
  <c r="E67" i="25" s="1"/>
  <c r="E121" i="25"/>
  <c r="F121" i="25" s="1"/>
  <c r="F62" i="25"/>
  <c r="E62" i="25"/>
  <c r="E66" i="25"/>
  <c r="F51" i="25"/>
  <c r="E63" i="25"/>
  <c r="F48" i="25"/>
  <c r="F50" i="25"/>
  <c r="E65" i="25"/>
  <c r="F49" i="25"/>
  <c r="E64" i="25"/>
  <c r="E61" i="25"/>
  <c r="F46" i="25"/>
  <c r="C8" i="17"/>
  <c r="H47" i="25"/>
  <c r="G62" i="25"/>
  <c r="F52" i="25" l="1"/>
  <c r="F67" i="25" s="1"/>
  <c r="C58" i="1"/>
  <c r="E54" i="25"/>
  <c r="F63" i="25"/>
  <c r="G48" i="25"/>
  <c r="G46" i="25"/>
  <c r="F61" i="25"/>
  <c r="E69" i="25"/>
  <c r="G50" i="25"/>
  <c r="F65" i="25"/>
  <c r="F66" i="25"/>
  <c r="G51" i="25"/>
  <c r="G49" i="25"/>
  <c r="F64" i="25"/>
  <c r="I47" i="25"/>
  <c r="H62" i="25"/>
  <c r="G52" i="25" l="1"/>
  <c r="H52" i="25" s="1"/>
  <c r="F54" i="25"/>
  <c r="D8" i="17"/>
  <c r="H49" i="25"/>
  <c r="G64" i="25"/>
  <c r="H51" i="25"/>
  <c r="G66" i="25"/>
  <c r="H50" i="25"/>
  <c r="G65" i="25"/>
  <c r="F69" i="25"/>
  <c r="H46" i="25"/>
  <c r="G61" i="25"/>
  <c r="E57" i="25"/>
  <c r="D19" i="17" s="1"/>
  <c r="D18" i="17"/>
  <c r="G63" i="25"/>
  <c r="H48" i="25"/>
  <c r="J47" i="25"/>
  <c r="I62" i="25"/>
  <c r="G67" i="25" l="1"/>
  <c r="I52" i="25"/>
  <c r="H67" i="25"/>
  <c r="I49" i="25"/>
  <c r="H64" i="25"/>
  <c r="H63" i="25"/>
  <c r="I48" i="25"/>
  <c r="G69" i="25"/>
  <c r="D58" i="1"/>
  <c r="G54" i="25"/>
  <c r="I46" i="25"/>
  <c r="H61" i="25"/>
  <c r="E8" i="17"/>
  <c r="I51" i="25"/>
  <c r="H66" i="25"/>
  <c r="F57" i="25"/>
  <c r="E19" i="17" s="1"/>
  <c r="E18" i="17"/>
  <c r="H65" i="25"/>
  <c r="I50" i="25"/>
  <c r="K47" i="25"/>
  <c r="J62" i="25"/>
  <c r="J46" i="25" l="1"/>
  <c r="I61" i="25"/>
  <c r="F8" i="17"/>
  <c r="F18" i="17"/>
  <c r="G57" i="25"/>
  <c r="F19" i="17" s="1"/>
  <c r="E58" i="1"/>
  <c r="J48" i="25"/>
  <c r="I63" i="25"/>
  <c r="H54" i="25"/>
  <c r="I64" i="25"/>
  <c r="J49" i="25"/>
  <c r="J52" i="25"/>
  <c r="I67" i="25"/>
  <c r="I65" i="25"/>
  <c r="J50" i="25"/>
  <c r="J51" i="25"/>
  <c r="I66" i="25"/>
  <c r="H69" i="25"/>
  <c r="L47" i="25"/>
  <c r="K62" i="25"/>
  <c r="I54" i="25" l="1"/>
  <c r="K48" i="25"/>
  <c r="J63" i="25"/>
  <c r="I69" i="25"/>
  <c r="K52" i="25"/>
  <c r="J67" i="25"/>
  <c r="G8" i="17"/>
  <c r="G18" i="17"/>
  <c r="H57" i="25"/>
  <c r="G19" i="17" s="1"/>
  <c r="J65" i="25"/>
  <c r="K50" i="25"/>
  <c r="J61" i="25"/>
  <c r="K46" i="25"/>
  <c r="K51" i="25"/>
  <c r="J66" i="25"/>
  <c r="K49" i="25"/>
  <c r="J64" i="25"/>
  <c r="F58" i="1"/>
  <c r="M47" i="25"/>
  <c r="L62" i="25"/>
  <c r="L50" i="25" l="1"/>
  <c r="K65" i="25"/>
  <c r="H18" i="17"/>
  <c r="I57" i="25"/>
  <c r="H19" i="17" s="1"/>
  <c r="J69" i="25"/>
  <c r="H8" i="17"/>
  <c r="H58" i="1" s="1"/>
  <c r="K63" i="25"/>
  <c r="L48" i="25"/>
  <c r="G58" i="1"/>
  <c r="L49" i="25"/>
  <c r="K64" i="25"/>
  <c r="L51" i="25"/>
  <c r="K66" i="25"/>
  <c r="L46" i="25"/>
  <c r="K61" i="25"/>
  <c r="K67" i="25"/>
  <c r="L52" i="25"/>
  <c r="J54" i="25"/>
  <c r="N47" i="25"/>
  <c r="M62" i="25"/>
  <c r="L66" i="25" l="1"/>
  <c r="M51" i="25"/>
  <c r="M48" i="25"/>
  <c r="L63" i="25"/>
  <c r="I18" i="17"/>
  <c r="J57" i="25"/>
  <c r="I19" i="17" s="1"/>
  <c r="M52" i="25"/>
  <c r="L67" i="25"/>
  <c r="M49" i="25"/>
  <c r="L64" i="25"/>
  <c r="K54" i="25"/>
  <c r="K69" i="25"/>
  <c r="M46" i="25"/>
  <c r="L61" i="25"/>
  <c r="I8" i="17"/>
  <c r="M50" i="25"/>
  <c r="L65" i="25"/>
  <c r="O47" i="25"/>
  <c r="N62" i="25"/>
  <c r="N52" i="25" l="1"/>
  <c r="M67" i="25"/>
  <c r="N50" i="25"/>
  <c r="M65" i="25"/>
  <c r="L54" i="25"/>
  <c r="M63" i="25"/>
  <c r="N48" i="25"/>
  <c r="L69" i="25"/>
  <c r="N46" i="25"/>
  <c r="M61" i="25"/>
  <c r="J8" i="17"/>
  <c r="I58" i="1"/>
  <c r="J18" i="17"/>
  <c r="K57" i="25"/>
  <c r="J19" i="17" s="1"/>
  <c r="N49" i="25"/>
  <c r="M64" i="25"/>
  <c r="M66" i="25"/>
  <c r="N51" i="25"/>
  <c r="P47" i="25"/>
  <c r="O62" i="25"/>
  <c r="J58" i="1" l="1"/>
  <c r="K18" i="17"/>
  <c r="L57" i="25"/>
  <c r="K19" i="17" s="1"/>
  <c r="O49" i="25"/>
  <c r="N64" i="25"/>
  <c r="O48" i="25"/>
  <c r="N63" i="25"/>
  <c r="N65" i="25"/>
  <c r="O50" i="25"/>
  <c r="M69" i="25"/>
  <c r="M54" i="25"/>
  <c r="O52" i="25"/>
  <c r="N67" i="25"/>
  <c r="K8" i="17"/>
  <c r="O51" i="25"/>
  <c r="N66" i="25"/>
  <c r="O46" i="25"/>
  <c r="N61" i="25"/>
  <c r="Q47" i="25"/>
  <c r="P62" i="25"/>
  <c r="M57" i="25" l="1"/>
  <c r="L19" i="17" s="1"/>
  <c r="L18" i="17"/>
  <c r="N54" i="25"/>
  <c r="P49" i="25"/>
  <c r="O64" i="25"/>
  <c r="P46" i="25"/>
  <c r="O61" i="25"/>
  <c r="K58" i="1"/>
  <c r="L8" i="17"/>
  <c r="P48" i="25"/>
  <c r="O63" i="25"/>
  <c r="N69" i="25"/>
  <c r="P51" i="25"/>
  <c r="O66" i="25"/>
  <c r="P50" i="25"/>
  <c r="O65" i="25"/>
  <c r="P52" i="25"/>
  <c r="O67" i="25"/>
  <c r="R47" i="25"/>
  <c r="Q62" i="25"/>
  <c r="Q46" i="25" l="1"/>
  <c r="P61" i="25"/>
  <c r="O54" i="25"/>
  <c r="Q49" i="25"/>
  <c r="P64" i="25"/>
  <c r="P63" i="25"/>
  <c r="Q48" i="25"/>
  <c r="N57" i="25"/>
  <c r="M19" i="17" s="1"/>
  <c r="M18" i="17"/>
  <c r="L58" i="1"/>
  <c r="Q52" i="25"/>
  <c r="P67" i="25"/>
  <c r="Q50" i="25"/>
  <c r="P65" i="25"/>
  <c r="Q51" i="25"/>
  <c r="P66" i="25"/>
  <c r="M8" i="17"/>
  <c r="O69" i="25"/>
  <c r="S47" i="25"/>
  <c r="R62" i="25"/>
  <c r="R51" i="25" l="1"/>
  <c r="Q66" i="25"/>
  <c r="P54" i="25"/>
  <c r="N8" i="17"/>
  <c r="N58" i="1" s="1"/>
  <c r="R50" i="25"/>
  <c r="Q65" i="25"/>
  <c r="R49" i="25"/>
  <c r="Q64" i="25"/>
  <c r="N18" i="17"/>
  <c r="O57" i="25"/>
  <c r="N19" i="17" s="1"/>
  <c r="P69" i="25"/>
  <c r="M58" i="1"/>
  <c r="Q67" i="25"/>
  <c r="R52" i="25"/>
  <c r="R46" i="25"/>
  <c r="Q61" i="25"/>
  <c r="R48" i="25"/>
  <c r="Q63" i="25"/>
  <c r="T47" i="25"/>
  <c r="S62" i="25"/>
  <c r="S52" i="25" l="1"/>
  <c r="R67" i="25"/>
  <c r="O18" i="17"/>
  <c r="P57" i="25"/>
  <c r="O19" i="17" s="1"/>
  <c r="Q54" i="25"/>
  <c r="S48" i="25"/>
  <c r="R63" i="25"/>
  <c r="S49" i="25"/>
  <c r="R64" i="25"/>
  <c r="R65" i="25"/>
  <c r="S50" i="25"/>
  <c r="Q69" i="25"/>
  <c r="S46" i="25"/>
  <c r="R61" i="25"/>
  <c r="O8" i="17"/>
  <c r="O58" i="1" s="1"/>
  <c r="S51" i="25"/>
  <c r="R66" i="25"/>
  <c r="U47" i="25"/>
  <c r="T62" i="25"/>
  <c r="T46" i="25" l="1"/>
  <c r="S61" i="25"/>
  <c r="P8" i="17"/>
  <c r="P58" i="1" s="1"/>
  <c r="T49" i="25"/>
  <c r="S64" i="25"/>
  <c r="R69" i="25"/>
  <c r="T51" i="25"/>
  <c r="S66" i="25"/>
  <c r="R54" i="25"/>
  <c r="S65" i="25"/>
  <c r="T50" i="25"/>
  <c r="T48" i="25"/>
  <c r="S63" i="25"/>
  <c r="T52" i="25"/>
  <c r="S67" i="25"/>
  <c r="Q57" i="25"/>
  <c r="P19" i="17" s="1"/>
  <c r="P18" i="17"/>
  <c r="V47" i="25"/>
  <c r="U62" i="25"/>
  <c r="T65" i="25" l="1"/>
  <c r="U50" i="25"/>
  <c r="Q8" i="17"/>
  <c r="T67" i="25"/>
  <c r="U52" i="25"/>
  <c r="S69" i="25"/>
  <c r="U46" i="25"/>
  <c r="T61" i="25"/>
  <c r="U49" i="25"/>
  <c r="T64" i="25"/>
  <c r="R57" i="25"/>
  <c r="Q19" i="17" s="1"/>
  <c r="Q18" i="17"/>
  <c r="U51" i="25"/>
  <c r="T66" i="25"/>
  <c r="S54" i="25"/>
  <c r="T63" i="25"/>
  <c r="U48" i="25"/>
  <c r="W47" i="25"/>
  <c r="V62" i="25"/>
  <c r="V51" i="25" l="1"/>
  <c r="U66" i="25"/>
  <c r="V49" i="25"/>
  <c r="U64" i="25"/>
  <c r="T69" i="25"/>
  <c r="V46" i="25"/>
  <c r="U61" i="25"/>
  <c r="R8" i="17"/>
  <c r="T54" i="25"/>
  <c r="R18" i="17"/>
  <c r="S57" i="25"/>
  <c r="R19" i="17" s="1"/>
  <c r="V48" i="25"/>
  <c r="U63" i="25"/>
  <c r="V50" i="25"/>
  <c r="U65" i="25"/>
  <c r="V52" i="25"/>
  <c r="U67" i="25"/>
  <c r="X47" i="25"/>
  <c r="W62" i="25"/>
  <c r="W50" i="25" l="1"/>
  <c r="V65" i="25"/>
  <c r="U54" i="25"/>
  <c r="S18" i="17"/>
  <c r="T57" i="25"/>
  <c r="S19" i="17" s="1"/>
  <c r="S8" i="17"/>
  <c r="W48" i="25"/>
  <c r="V63" i="25"/>
  <c r="V67" i="25"/>
  <c r="W52" i="25"/>
  <c r="U69" i="25"/>
  <c r="W46" i="25"/>
  <c r="V61" i="25"/>
  <c r="W49" i="25"/>
  <c r="V64" i="25"/>
  <c r="W51" i="25"/>
  <c r="V66" i="25"/>
  <c r="Y47" i="25"/>
  <c r="X62" i="25"/>
  <c r="U57" i="25" l="1"/>
  <c r="T19" i="17" s="1"/>
  <c r="T18" i="17"/>
  <c r="T8" i="17"/>
  <c r="V54" i="25"/>
  <c r="X48" i="25"/>
  <c r="W63" i="25"/>
  <c r="X52" i="25"/>
  <c r="W67" i="25"/>
  <c r="X49" i="25"/>
  <c r="W64" i="25"/>
  <c r="V69" i="25"/>
  <c r="W65" i="25"/>
  <c r="X50" i="25"/>
  <c r="X51" i="25"/>
  <c r="W66" i="25"/>
  <c r="X46" i="25"/>
  <c r="W61" i="25"/>
  <c r="Z47" i="25"/>
  <c r="Y62" i="25"/>
  <c r="V57" i="25" l="1"/>
  <c r="U19" i="17" s="1"/>
  <c r="U18" i="17"/>
  <c r="W69" i="25"/>
  <c r="Y46" i="25"/>
  <c r="X61" i="25"/>
  <c r="Y51" i="25"/>
  <c r="X66" i="25"/>
  <c r="X65" i="25"/>
  <c r="Y50" i="25"/>
  <c r="X67" i="25"/>
  <c r="Y52" i="25"/>
  <c r="W54" i="25"/>
  <c r="Y49" i="25"/>
  <c r="X64" i="25"/>
  <c r="X63" i="25"/>
  <c r="Y48" i="25"/>
  <c r="U8" i="17"/>
  <c r="AA47" i="25"/>
  <c r="AA62" i="25" s="1"/>
  <c r="Z62" i="25"/>
  <c r="X69" i="25" l="1"/>
  <c r="Z52" i="25"/>
  <c r="Y67" i="25"/>
  <c r="Z48" i="25"/>
  <c r="Y63" i="25"/>
  <c r="Y66" i="25"/>
  <c r="Z51" i="25"/>
  <c r="X54" i="25"/>
  <c r="W57" i="25"/>
  <c r="V19" i="17" s="1"/>
  <c r="V18" i="17"/>
  <c r="Z46" i="25"/>
  <c r="Y61" i="25"/>
  <c r="Z49" i="25"/>
  <c r="Y64" i="25"/>
  <c r="Z50" i="25"/>
  <c r="Y65" i="25"/>
  <c r="V8" i="17"/>
  <c r="Z64" i="25" l="1"/>
  <c r="AA49" i="25"/>
  <c r="AA64" i="25" s="1"/>
  <c r="Y69" i="25"/>
  <c r="X57" i="25"/>
  <c r="W19" i="17" s="1"/>
  <c r="W18" i="17"/>
  <c r="Z61" i="25"/>
  <c r="AA46" i="25"/>
  <c r="AA61" i="25" s="1"/>
  <c r="AA51" i="25"/>
  <c r="AA66" i="25" s="1"/>
  <c r="Z66" i="25"/>
  <c r="Y54" i="25"/>
  <c r="Y57" i="25" s="1"/>
  <c r="AA48" i="25"/>
  <c r="AA63" i="25" s="1"/>
  <c r="Z63" i="25"/>
  <c r="AA52" i="25"/>
  <c r="AA67" i="25" s="1"/>
  <c r="Z67" i="25"/>
  <c r="W8" i="17"/>
  <c r="AA50" i="25"/>
  <c r="AA65" i="25" s="1"/>
  <c r="Z65" i="25"/>
  <c r="AA54" i="25" l="1"/>
  <c r="AA57" i="25" s="1"/>
  <c r="AA69" i="25"/>
  <c r="Z54" i="25"/>
  <c r="Z57" i="25" s="1"/>
  <c r="Z69" i="25"/>
  <c r="Y18" i="17" l="1"/>
  <c r="Y19" i="17"/>
  <c r="Y8" i="17"/>
  <c r="Y7" i="17" l="1"/>
  <c r="B7" i="17"/>
  <c r="C13" i="17"/>
  <c r="D13" i="17" l="1"/>
  <c r="C55" i="1"/>
  <c r="B107" i="25"/>
  <c r="B13" i="17"/>
  <c r="D55" i="1" l="1"/>
  <c r="E13" i="17"/>
  <c r="F13" i="17" l="1"/>
  <c r="E55" i="1"/>
  <c r="F55" i="1" l="1"/>
  <c r="G13" i="17"/>
  <c r="G55" i="1" l="1"/>
  <c r="H13" i="17"/>
  <c r="H55" i="1" l="1"/>
  <c r="I13" i="17"/>
  <c r="J13" i="17" l="1"/>
  <c r="I55" i="1"/>
  <c r="K13" i="17" l="1"/>
  <c r="J55" i="1"/>
  <c r="K55" i="1" l="1"/>
  <c r="L13" i="17"/>
  <c r="L55" i="1" l="1"/>
  <c r="M13" i="17"/>
  <c r="M55" i="1" l="1"/>
  <c r="N13" i="17"/>
  <c r="N55" i="1" s="1"/>
  <c r="O13" i="17" l="1"/>
  <c r="O55" i="1" s="1"/>
  <c r="P13" i="17" l="1"/>
  <c r="P55" i="1" s="1"/>
  <c r="Q13" i="17" l="1"/>
  <c r="R13" i="17" l="1"/>
  <c r="S13" i="17" l="1"/>
  <c r="T13" i="17" l="1"/>
  <c r="U13" i="17" l="1"/>
  <c r="V13" i="17" l="1"/>
  <c r="W13" i="17" l="1"/>
  <c r="Y21" i="17" l="1"/>
  <c r="B19" i="25"/>
  <c r="B22" i="17"/>
  <c r="Y23" i="17" l="1"/>
  <c r="Y48" i="17" s="1"/>
  <c r="B51" i="17"/>
  <c r="B39" i="17"/>
  <c r="G74" i="25"/>
  <c r="G87" i="25" s="1"/>
  <c r="H81" i="25"/>
  <c r="G22" i="17" s="1"/>
  <c r="I75" i="25"/>
  <c r="I88" i="25" s="1"/>
  <c r="X79" i="25"/>
  <c r="X92" i="25" s="1"/>
  <c r="Q77" i="25"/>
  <c r="Q90" i="25" s="1"/>
  <c r="H75" i="25"/>
  <c r="H88" i="25" s="1"/>
  <c r="C74" i="25"/>
  <c r="C87" i="25" s="1"/>
  <c r="V78" i="25"/>
  <c r="V91" i="25" s="1"/>
  <c r="N76" i="25"/>
  <c r="N89" i="25" s="1"/>
  <c r="K76" i="25"/>
  <c r="K89" i="25" s="1"/>
  <c r="AA81" i="25"/>
  <c r="AA94" i="25" s="1"/>
  <c r="V79" i="25"/>
  <c r="V92" i="25" s="1"/>
  <c r="R74" i="25"/>
  <c r="R87" i="25" s="1"/>
  <c r="U75" i="25"/>
  <c r="U88" i="25" s="1"/>
  <c r="Q79" i="25"/>
  <c r="Q92" i="25" s="1"/>
  <c r="I81" i="25"/>
  <c r="H22" i="17" s="1"/>
  <c r="H78" i="25"/>
  <c r="H91" i="25" s="1"/>
  <c r="J79" i="25"/>
  <c r="J92" i="25" s="1"/>
  <c r="J73" i="25"/>
  <c r="N79" i="25"/>
  <c r="N92" i="25" s="1"/>
  <c r="W75" i="25"/>
  <c r="W88" i="25" s="1"/>
  <c r="X74" i="25"/>
  <c r="X87" i="25" s="1"/>
  <c r="W77" i="25"/>
  <c r="W90" i="25" s="1"/>
  <c r="P73" i="25"/>
  <c r="C77" i="25"/>
  <c r="C90" i="25" s="1"/>
  <c r="L79" i="25"/>
  <c r="L92" i="25" s="1"/>
  <c r="U74" i="25"/>
  <c r="U87" i="25" s="1"/>
  <c r="M74" i="25"/>
  <c r="M87" i="25" s="1"/>
  <c r="G77" i="25"/>
  <c r="G90" i="25" s="1"/>
  <c r="K81" i="25"/>
  <c r="J22" i="17" s="1"/>
  <c r="O73" i="25"/>
  <c r="P79" i="25"/>
  <c r="P92" i="25" s="1"/>
  <c r="E78" i="25"/>
  <c r="E91" i="25" s="1"/>
  <c r="W74" i="25"/>
  <c r="W87" i="25" s="1"/>
  <c r="S74" i="25"/>
  <c r="S87" i="25" s="1"/>
  <c r="V74" i="25"/>
  <c r="V87" i="25" s="1"/>
  <c r="M76" i="25"/>
  <c r="M89" i="25" s="1"/>
  <c r="AA73" i="25"/>
  <c r="K79" i="25"/>
  <c r="K92" i="25" s="1"/>
  <c r="S79" i="25"/>
  <c r="S92" i="25" s="1"/>
  <c r="L76" i="25"/>
  <c r="L89" i="25" s="1"/>
  <c r="R78" i="25"/>
  <c r="R91" i="25" s="1"/>
  <c r="L81" i="25"/>
  <c r="K22" i="17" s="1"/>
  <c r="F75" i="25"/>
  <c r="F88" i="25" s="1"/>
  <c r="S75" i="25"/>
  <c r="S88" i="25" s="1"/>
  <c r="F77" i="25"/>
  <c r="F90" i="25" s="1"/>
  <c r="O74" i="25"/>
  <c r="O87" i="25" s="1"/>
  <c r="H74" i="25"/>
  <c r="H87" i="25" s="1"/>
  <c r="K77" i="25"/>
  <c r="K90" i="25" s="1"/>
  <c r="I79" i="25"/>
  <c r="I92" i="25" s="1"/>
  <c r="M77" i="25"/>
  <c r="M90" i="25" s="1"/>
  <c r="Q81" i="25"/>
  <c r="P22" i="17" s="1"/>
  <c r="AA74" i="25"/>
  <c r="AA87" i="25" s="1"/>
  <c r="P75" i="25"/>
  <c r="P88" i="25" s="1"/>
  <c r="E81" i="25"/>
  <c r="D22" i="17" s="1"/>
  <c r="J78" i="25"/>
  <c r="J91" i="25" s="1"/>
  <c r="F74" i="25"/>
  <c r="F87" i="25" s="1"/>
  <c r="E73" i="25"/>
  <c r="AA76" i="25"/>
  <c r="AA89" i="25" s="1"/>
  <c r="T77" i="25"/>
  <c r="T90" i="25" s="1"/>
  <c r="AA77" i="25"/>
  <c r="AA90" i="25" s="1"/>
  <c r="I76" i="25"/>
  <c r="I89" i="25" s="1"/>
  <c r="G81" i="25"/>
  <c r="F22" i="17" s="1"/>
  <c r="Y75" i="25"/>
  <c r="Y88" i="25" s="1"/>
  <c r="Z79" i="25"/>
  <c r="Z92" i="25" s="1"/>
  <c r="I74" i="25"/>
  <c r="I87" i="25" s="1"/>
  <c r="L73" i="25"/>
  <c r="AA78" i="25"/>
  <c r="AA91" i="25" s="1"/>
  <c r="T81" i="25"/>
  <c r="S22" i="17" s="1"/>
  <c r="M75" i="25"/>
  <c r="M88" i="25" s="1"/>
  <c r="P81" i="25"/>
  <c r="O22" i="17" s="1"/>
  <c r="J75" i="25"/>
  <c r="J88" i="25" s="1"/>
  <c r="J74" i="25"/>
  <c r="J87" i="25" s="1"/>
  <c r="F78" i="25"/>
  <c r="F91" i="25" s="1"/>
  <c r="P78" i="25"/>
  <c r="P91" i="25" s="1"/>
  <c r="O78" i="25"/>
  <c r="O91" i="25" s="1"/>
  <c r="G78" i="25"/>
  <c r="G91" i="25" s="1"/>
  <c r="R81" i="25"/>
  <c r="Q22" i="17" s="1"/>
  <c r="AA75" i="25"/>
  <c r="AA88" i="25" s="1"/>
  <c r="T73" i="25"/>
  <c r="J77" i="25"/>
  <c r="J90" i="25" s="1"/>
  <c r="L77" i="25"/>
  <c r="L90" i="25" s="1"/>
  <c r="X81" i="25"/>
  <c r="W22" i="17" s="1"/>
  <c r="M78" i="25"/>
  <c r="M91" i="25" s="1"/>
  <c r="N75" i="25"/>
  <c r="N88" i="25" s="1"/>
  <c r="Q74" i="25"/>
  <c r="Q87" i="25" s="1"/>
  <c r="J76" i="25"/>
  <c r="J89" i="25" s="1"/>
  <c r="P74" i="25"/>
  <c r="P87" i="25" s="1"/>
  <c r="G73" i="25"/>
  <c r="U76" i="25"/>
  <c r="U89" i="25" s="1"/>
  <c r="Y73" i="25"/>
  <c r="Z75" i="25"/>
  <c r="Z88" i="25" s="1"/>
  <c r="Q75" i="25"/>
  <c r="Q88" i="25" s="1"/>
  <c r="M79" i="25"/>
  <c r="M92" i="25" s="1"/>
  <c r="K75" i="25"/>
  <c r="K88" i="25" s="1"/>
  <c r="F81" i="25"/>
  <c r="E22" i="17" s="1"/>
  <c r="E75" i="25"/>
  <c r="E88" i="25" s="1"/>
  <c r="G75" i="25"/>
  <c r="G88" i="25" s="1"/>
  <c r="I78" i="25"/>
  <c r="I91" i="25" s="1"/>
  <c r="I77" i="25"/>
  <c r="I90" i="25" s="1"/>
  <c r="I73" i="25"/>
  <c r="T76" i="25"/>
  <c r="T89" i="25" s="1"/>
  <c r="R75" i="25"/>
  <c r="R88" i="25" s="1"/>
  <c r="Y74" i="25"/>
  <c r="Y87" i="25" s="1"/>
  <c r="G76" i="25"/>
  <c r="G89" i="25" s="1"/>
  <c r="Y76" i="25"/>
  <c r="Y89" i="25" s="1"/>
  <c r="F79" i="25"/>
  <c r="F92" i="25" s="1"/>
  <c r="Q76" i="25"/>
  <c r="Q89" i="25" s="1"/>
  <c r="U77" i="25"/>
  <c r="U90" i="25" s="1"/>
  <c r="L74" i="25"/>
  <c r="L87" i="25" s="1"/>
  <c r="X75" i="25"/>
  <c r="X88" i="25" s="1"/>
  <c r="C76" i="25"/>
  <c r="C89" i="25" s="1"/>
  <c r="F76" i="25"/>
  <c r="F89" i="25" s="1"/>
  <c r="C81" i="25"/>
  <c r="C22" i="17" s="1"/>
  <c r="H76" i="25"/>
  <c r="H89" i="25" s="1"/>
  <c r="V73" i="25"/>
  <c r="E76" i="25"/>
  <c r="E89" i="25" s="1"/>
  <c r="U81" i="25"/>
  <c r="T22" i="17" s="1"/>
  <c r="Y78" i="25"/>
  <c r="Y91" i="25" s="1"/>
  <c r="Z74" i="25"/>
  <c r="Z87" i="25" s="1"/>
  <c r="G79" i="25"/>
  <c r="G92" i="25" s="1"/>
  <c r="U79" i="25"/>
  <c r="U92" i="25" s="1"/>
  <c r="N77" i="25"/>
  <c r="N90" i="25" s="1"/>
  <c r="F73" i="25"/>
  <c r="R79" i="25"/>
  <c r="R92" i="25" s="1"/>
  <c r="N74" i="25"/>
  <c r="N87" i="25" s="1"/>
  <c r="H77" i="25"/>
  <c r="H90" i="25" s="1"/>
  <c r="E74" i="25"/>
  <c r="E87" i="25" s="1"/>
  <c r="M73" i="25"/>
  <c r="L75" i="25"/>
  <c r="L88" i="25" s="1"/>
  <c r="Z76" i="25"/>
  <c r="Z89" i="25" s="1"/>
  <c r="S78" i="25"/>
  <c r="S91" i="25" s="1"/>
  <c r="T75" i="25"/>
  <c r="T88" i="25" s="1"/>
  <c r="H79" i="25"/>
  <c r="H92" i="25" s="1"/>
  <c r="C83" i="25"/>
  <c r="U83" i="25"/>
  <c r="AA79" i="25"/>
  <c r="AA92" i="25" s="1"/>
  <c r="X73" i="25"/>
  <c r="T79" i="25"/>
  <c r="T92" i="25" s="1"/>
  <c r="E79" i="25"/>
  <c r="E92" i="25" s="1"/>
  <c r="L78" i="25"/>
  <c r="L91" i="25" s="1"/>
  <c r="S76" i="25"/>
  <c r="S89" i="25" s="1"/>
  <c r="Y77" i="25"/>
  <c r="Y90" i="25" s="1"/>
  <c r="W73" i="25"/>
  <c r="Z77" i="25"/>
  <c r="Z90" i="25" s="1"/>
  <c r="C73" i="25"/>
  <c r="O77" i="25"/>
  <c r="O90" i="25" s="1"/>
  <c r="W76" i="25"/>
  <c r="W89" i="25" s="1"/>
  <c r="E77" i="25"/>
  <c r="E90" i="25" s="1"/>
  <c r="N73" i="25"/>
  <c r="C75" i="25"/>
  <c r="C88" i="25" s="1"/>
  <c r="P83" i="25"/>
  <c r="S83" i="25"/>
  <c r="S77" i="25"/>
  <c r="S90" i="25" s="1"/>
  <c r="R77" i="25"/>
  <c r="R90" i="25" s="1"/>
  <c r="T83" i="25"/>
  <c r="L83" i="25"/>
  <c r="S81" i="25"/>
  <c r="R22" i="17" s="1"/>
  <c r="V75" i="25"/>
  <c r="V88" i="25" s="1"/>
  <c r="I83" i="25"/>
  <c r="C79" i="25"/>
  <c r="C92" i="25" s="1"/>
  <c r="K73" i="25"/>
  <c r="V76" i="25"/>
  <c r="V89" i="25" s="1"/>
  <c r="E83" i="25"/>
  <c r="W81" i="25"/>
  <c r="V22" i="17" s="1"/>
  <c r="R83" i="25"/>
  <c r="Z78" i="25"/>
  <c r="Z91" i="25" s="1"/>
  <c r="R73" i="25"/>
  <c r="O76" i="25"/>
  <c r="O89" i="25" s="1"/>
  <c r="W79" i="25"/>
  <c r="W92" i="25" s="1"/>
  <c r="X83" i="25"/>
  <c r="O79" i="25"/>
  <c r="O92" i="25" s="1"/>
  <c r="Q83" i="25"/>
  <c r="S73" i="25"/>
  <c r="Q78" i="25"/>
  <c r="Q91" i="25" s="1"/>
  <c r="O75" i="25"/>
  <c r="O88" i="25" s="1"/>
  <c r="O81" i="25"/>
  <c r="N22" i="17" s="1"/>
  <c r="Z73" i="25"/>
  <c r="J81" i="25"/>
  <c r="I22" i="17" s="1"/>
  <c r="Y79" i="25"/>
  <c r="Y92" i="25" s="1"/>
  <c r="V77" i="25"/>
  <c r="V90" i="25" s="1"/>
  <c r="M81" i="25"/>
  <c r="L22" i="17" s="1"/>
  <c r="G83" i="25"/>
  <c r="J83" i="25"/>
  <c r="K83" i="25"/>
  <c r="U73" i="25"/>
  <c r="T74" i="25"/>
  <c r="T87" i="25" s="1"/>
  <c r="K78" i="25"/>
  <c r="K91" i="25" s="1"/>
  <c r="C78" i="25"/>
  <c r="C91" i="25" s="1"/>
  <c r="M83" i="25"/>
  <c r="Z81" i="25"/>
  <c r="Z83" i="25"/>
  <c r="R76" i="25"/>
  <c r="R89" i="25" s="1"/>
  <c r="AA83" i="25"/>
  <c r="N83" i="25"/>
  <c r="V83" i="25"/>
  <c r="K74" i="25"/>
  <c r="K87" i="25" s="1"/>
  <c r="N81" i="25"/>
  <c r="M22" i="17" s="1"/>
  <c r="V81" i="25"/>
  <c r="U22" i="17" s="1"/>
  <c r="H73" i="25"/>
  <c r="O83" i="25"/>
  <c r="W83" i="25"/>
  <c r="F83" i="25"/>
  <c r="P77" i="25"/>
  <c r="P90" i="25" s="1"/>
  <c r="H83" i="25"/>
  <c r="U78" i="25"/>
  <c r="U91" i="25" s="1"/>
  <c r="X76" i="25"/>
  <c r="X89" i="25" s="1"/>
  <c r="Y83" i="25"/>
  <c r="Y81" i="25"/>
  <c r="Q73" i="25"/>
  <c r="T78" i="25"/>
  <c r="T91" i="25" s="1"/>
  <c r="N78" i="25"/>
  <c r="N91" i="25" s="1"/>
  <c r="W78" i="25"/>
  <c r="W91" i="25" s="1"/>
  <c r="P76" i="25"/>
  <c r="P89" i="25" s="1"/>
  <c r="X78" i="25"/>
  <c r="X91" i="25" s="1"/>
  <c r="X77" i="25"/>
  <c r="X90" i="25" s="1"/>
  <c r="B21" i="17"/>
  <c r="B23" i="17"/>
  <c r="Q39" i="17" l="1"/>
  <c r="Q51" i="17"/>
  <c r="M51" i="17"/>
  <c r="M39" i="17"/>
  <c r="C39" i="17"/>
  <c r="C51" i="17"/>
  <c r="I82" i="25"/>
  <c r="H23" i="17" s="1"/>
  <c r="I86" i="25"/>
  <c r="I94" i="25" s="1"/>
  <c r="H21" i="17" s="1"/>
  <c r="F39" i="17"/>
  <c r="F51" i="17"/>
  <c r="Q86" i="25"/>
  <c r="Q94" i="25" s="1"/>
  <c r="P21" i="17" s="1"/>
  <c r="Q82" i="25"/>
  <c r="P23" i="17" s="1"/>
  <c r="U82" i="25"/>
  <c r="T23" i="17" s="1"/>
  <c r="U86" i="25"/>
  <c r="U94" i="25" s="1"/>
  <c r="T21" i="17" s="1"/>
  <c r="L82" i="25"/>
  <c r="K23" i="17" s="1"/>
  <c r="L86" i="25"/>
  <c r="L94" i="25" s="1"/>
  <c r="K21" i="17" s="1"/>
  <c r="O86" i="25"/>
  <c r="O94" i="25" s="1"/>
  <c r="N21" i="17" s="1"/>
  <c r="O82" i="25"/>
  <c r="N23" i="17" s="1"/>
  <c r="J86" i="25"/>
  <c r="J94" i="25" s="1"/>
  <c r="I21" i="17" s="1"/>
  <c r="J82" i="25"/>
  <c r="I23" i="17" s="1"/>
  <c r="F82" i="25"/>
  <c r="E23" i="17" s="1"/>
  <c r="F86" i="25"/>
  <c r="F94" i="25" s="1"/>
  <c r="E21" i="17" s="1"/>
  <c r="L39" i="17"/>
  <c r="L51" i="17"/>
  <c r="R39" i="17"/>
  <c r="R51" i="17"/>
  <c r="C82" i="25"/>
  <c r="C23" i="17" s="1"/>
  <c r="C86" i="25"/>
  <c r="C94" i="25" s="1"/>
  <c r="C21" i="17" s="1"/>
  <c r="AA82" i="25"/>
  <c r="AA86" i="25"/>
  <c r="G39" i="17"/>
  <c r="G51" i="17"/>
  <c r="V86" i="25"/>
  <c r="V94" i="25" s="1"/>
  <c r="U21" i="17" s="1"/>
  <c r="V82" i="25"/>
  <c r="U23" i="17" s="1"/>
  <c r="K51" i="17"/>
  <c r="K39" i="17"/>
  <c r="S86" i="25"/>
  <c r="S94" i="25" s="1"/>
  <c r="R21" i="17" s="1"/>
  <c r="S82" i="25"/>
  <c r="R23" i="17" s="1"/>
  <c r="N86" i="25"/>
  <c r="N94" i="25" s="1"/>
  <c r="M21" i="17" s="1"/>
  <c r="N82" i="25"/>
  <c r="M23" i="17" s="1"/>
  <c r="X82" i="25"/>
  <c r="W23" i="17" s="1"/>
  <c r="X86" i="25"/>
  <c r="X94" i="25" s="1"/>
  <c r="W21" i="17" s="1"/>
  <c r="H39" i="17"/>
  <c r="H51" i="17"/>
  <c r="W86" i="25"/>
  <c r="W94" i="25" s="1"/>
  <c r="V21" i="17" s="1"/>
  <c r="W82" i="25"/>
  <c r="V23" i="17" s="1"/>
  <c r="E39" i="17"/>
  <c r="E51" i="17"/>
  <c r="P86" i="25"/>
  <c r="P94" i="25" s="1"/>
  <c r="O21" i="17" s="1"/>
  <c r="P82" i="25"/>
  <c r="O23" i="17" s="1"/>
  <c r="J39" i="17"/>
  <c r="J51" i="17"/>
  <c r="W51" i="17"/>
  <c r="W39" i="17"/>
  <c r="O39" i="17"/>
  <c r="O51" i="17"/>
  <c r="D51" i="17"/>
  <c r="D39" i="17"/>
  <c r="K82" i="25"/>
  <c r="J23" i="17" s="1"/>
  <c r="K86" i="25"/>
  <c r="K94" i="25" s="1"/>
  <c r="J21" i="17" s="1"/>
  <c r="P51" i="17"/>
  <c r="P39" i="17"/>
  <c r="R82" i="25"/>
  <c r="Q23" i="17" s="1"/>
  <c r="R86" i="25"/>
  <c r="R94" i="25" s="1"/>
  <c r="Q21" i="17" s="1"/>
  <c r="T39" i="17"/>
  <c r="T51" i="17"/>
  <c r="E82" i="25"/>
  <c r="D23" i="17" s="1"/>
  <c r="E86" i="25"/>
  <c r="E94" i="25" s="1"/>
  <c r="D21" i="17" s="1"/>
  <c r="U51" i="17"/>
  <c r="U39" i="17"/>
  <c r="T82" i="25"/>
  <c r="S23" i="17" s="1"/>
  <c r="T86" i="25"/>
  <c r="T94" i="25" s="1"/>
  <c r="S21" i="17" s="1"/>
  <c r="Y82" i="25"/>
  <c r="Y86" i="25"/>
  <c r="Y94" i="25" s="1"/>
  <c r="G82" i="25"/>
  <c r="F23" i="17" s="1"/>
  <c r="G86" i="25"/>
  <c r="G94" i="25" s="1"/>
  <c r="F21" i="17" s="1"/>
  <c r="B35" i="17"/>
  <c r="B36" i="17" s="1"/>
  <c r="B41" i="17" s="1"/>
  <c r="B42" i="17" s="1"/>
  <c r="B44" i="17" s="1"/>
  <c r="B25" i="17"/>
  <c r="B27" i="17" s="1"/>
  <c r="B29" i="17" s="1"/>
  <c r="B47" i="17"/>
  <c r="B48" i="17" s="1"/>
  <c r="B53" i="17" s="1"/>
  <c r="I51" i="17"/>
  <c r="I39" i="17"/>
  <c r="Z86" i="25"/>
  <c r="Z94" i="25" s="1"/>
  <c r="Z82" i="25"/>
  <c r="H82" i="25"/>
  <c r="G23" i="17" s="1"/>
  <c r="H86" i="25"/>
  <c r="H94" i="25" s="1"/>
  <c r="G21" i="17" s="1"/>
  <c r="N51" i="17"/>
  <c r="N39" i="17"/>
  <c r="V51" i="17"/>
  <c r="V39" i="17"/>
  <c r="M86" i="25"/>
  <c r="M94" i="25" s="1"/>
  <c r="L21" i="17" s="1"/>
  <c r="M82" i="25"/>
  <c r="L23" i="17" s="1"/>
  <c r="S51" i="17"/>
  <c r="S39" i="17"/>
  <c r="B54" i="17" l="1"/>
  <c r="B55" i="17" s="1"/>
  <c r="D46" i="1"/>
  <c r="F46" i="1" s="1"/>
  <c r="C115" i="25" s="1"/>
  <c r="C15" i="17" s="1"/>
  <c r="D33" i="1"/>
  <c r="D34" i="1" s="1"/>
  <c r="C116" i="25" l="1"/>
  <c r="C16" i="17" s="1"/>
  <c r="C25" i="17" s="1"/>
  <c r="D7" i="17" s="1"/>
  <c r="D60" i="1" s="1"/>
  <c r="C117" i="25"/>
  <c r="C32" i="17" l="1"/>
  <c r="D5" i="17" s="1"/>
  <c r="C29" i="17"/>
  <c r="C61" i="1" s="1"/>
  <c r="C56" i="1"/>
  <c r="C33" i="17" l="1"/>
  <c r="C47" i="17" s="1"/>
  <c r="C48" i="17" s="1"/>
  <c r="C53" i="17" s="1"/>
  <c r="C54" i="17" s="1"/>
  <c r="C55" i="17" s="1"/>
  <c r="D67" i="1" s="1"/>
  <c r="C35" i="17"/>
  <c r="C64" i="1" s="1"/>
  <c r="D48" i="1"/>
  <c r="C36" i="17" l="1"/>
  <c r="C41" i="17" s="1"/>
  <c r="C42" i="17" s="1"/>
  <c r="C44" i="17" s="1"/>
  <c r="C66" i="1" s="1"/>
  <c r="F48" i="1"/>
  <c r="E115" i="25" s="1"/>
  <c r="D15" i="17" l="1"/>
  <c r="E116" i="25"/>
  <c r="D16" i="17" s="1"/>
  <c r="D32" i="17" s="1"/>
  <c r="D63" i="1" s="1"/>
  <c r="E117" i="25"/>
  <c r="F115" i="25"/>
  <c r="E15" i="17" s="1"/>
  <c r="D33" i="17" l="1"/>
  <c r="D47" i="17" s="1"/>
  <c r="D48" i="17" s="1"/>
  <c r="D53" i="17" s="1"/>
  <c r="D54" i="17" s="1"/>
  <c r="D55" i="17" s="1"/>
  <c r="F67" i="1" s="1"/>
  <c r="D35" i="17"/>
  <c r="D64" i="1" s="1"/>
  <c r="D25" i="17"/>
  <c r="D56" i="1"/>
  <c r="F117" i="25"/>
  <c r="G115" i="25"/>
  <c r="G117" i="25" s="1"/>
  <c r="F116" i="25"/>
  <c r="E16" i="17" s="1"/>
  <c r="E56" i="1" s="1"/>
  <c r="E5" i="17"/>
  <c r="D36" i="17" l="1"/>
  <c r="D41" i="17" s="1"/>
  <c r="D42" i="17" s="1"/>
  <c r="D44" i="17" s="1"/>
  <c r="D66" i="1" s="1"/>
  <c r="E7" i="17"/>
  <c r="E60" i="1" s="1"/>
  <c r="D27" i="17"/>
  <c r="D29" i="17" s="1"/>
  <c r="D61" i="1" s="1"/>
  <c r="E32" i="17"/>
  <c r="E63" i="1" s="1"/>
  <c r="G116" i="25"/>
  <c r="F16" i="17" s="1"/>
  <c r="F32" i="17" s="1"/>
  <c r="F15" i="17"/>
  <c r="H115" i="25"/>
  <c r="I115" i="25" s="1"/>
  <c r="F5" i="17" l="1"/>
  <c r="E33" i="17"/>
  <c r="E47" i="17" s="1"/>
  <c r="E48" i="17" s="1"/>
  <c r="E53" i="17" s="1"/>
  <c r="E54" i="17" s="1"/>
  <c r="E55" i="17" s="1"/>
  <c r="G67" i="1" s="1"/>
  <c r="E35" i="17"/>
  <c r="E36" i="17" s="1"/>
  <c r="E41" i="17" s="1"/>
  <c r="E42" i="17" s="1"/>
  <c r="E44" i="17" s="1"/>
  <c r="E66" i="1" s="1"/>
  <c r="E25" i="17"/>
  <c r="G15" i="17"/>
  <c r="H117" i="25"/>
  <c r="F56" i="1"/>
  <c r="H116" i="25"/>
  <c r="G16" i="17" s="1"/>
  <c r="G32" i="17" s="1"/>
  <c r="F63" i="1"/>
  <c r="F35" i="17"/>
  <c r="G5" i="17"/>
  <c r="F33" i="17"/>
  <c r="F47" i="17" s="1"/>
  <c r="F48" i="17" s="1"/>
  <c r="F53" i="17" s="1"/>
  <c r="J115" i="25"/>
  <c r="I117" i="25"/>
  <c r="I116" i="25"/>
  <c r="H16" i="17" s="1"/>
  <c r="H15" i="17"/>
  <c r="E64" i="1" l="1"/>
  <c r="F7" i="17"/>
  <c r="E27" i="17"/>
  <c r="E29" i="17" s="1"/>
  <c r="E61" i="1" s="1"/>
  <c r="G56" i="1"/>
  <c r="J117" i="25"/>
  <c r="J116" i="25"/>
  <c r="I16" i="17" s="1"/>
  <c r="I15" i="17"/>
  <c r="K115" i="25"/>
  <c r="F54" i="17"/>
  <c r="F55" i="17" s="1"/>
  <c r="H67" i="1" s="1"/>
  <c r="G63" i="1"/>
  <c r="H5" i="17"/>
  <c r="G35" i="17"/>
  <c r="G33" i="17"/>
  <c r="G47" i="17" s="1"/>
  <c r="G48" i="17" s="1"/>
  <c r="G53" i="17" s="1"/>
  <c r="F36" i="17"/>
  <c r="F41" i="17" s="1"/>
  <c r="F42" i="17" s="1"/>
  <c r="F44" i="17" s="1"/>
  <c r="F66" i="1" s="1"/>
  <c r="F64" i="1"/>
  <c r="H56" i="1"/>
  <c r="H32" i="17"/>
  <c r="F60" i="1" l="1"/>
  <c r="F25" i="17"/>
  <c r="H35" i="17"/>
  <c r="H33" i="17"/>
  <c r="H47" i="17" s="1"/>
  <c r="H48" i="17" s="1"/>
  <c r="H53" i="17" s="1"/>
  <c r="H63" i="1"/>
  <c r="I5" i="17"/>
  <c r="L115" i="25"/>
  <c r="J15" i="17"/>
  <c r="K117" i="25"/>
  <c r="K116" i="25"/>
  <c r="J16" i="17" s="1"/>
  <c r="I32" i="17"/>
  <c r="I56" i="1"/>
  <c r="G54" i="17"/>
  <c r="G55" i="17" s="1"/>
  <c r="I67" i="1" s="1"/>
  <c r="G36" i="17"/>
  <c r="G41" i="17" s="1"/>
  <c r="G42" i="17" s="1"/>
  <c r="G44" i="17" s="1"/>
  <c r="G66" i="1" s="1"/>
  <c r="G64" i="1"/>
  <c r="G7" i="17" l="1"/>
  <c r="F27" i="17"/>
  <c r="F29" i="17" s="1"/>
  <c r="F61" i="1" s="1"/>
  <c r="J56" i="1"/>
  <c r="J32" i="17"/>
  <c r="L117" i="25"/>
  <c r="K15" i="17"/>
  <c r="M115" i="25"/>
  <c r="L116" i="25"/>
  <c r="K16" i="17" s="1"/>
  <c r="I63" i="1"/>
  <c r="J5" i="17"/>
  <c r="I35" i="17"/>
  <c r="I33" i="17"/>
  <c r="I47" i="17" s="1"/>
  <c r="I48" i="17" s="1"/>
  <c r="I53" i="17" s="1"/>
  <c r="H54" i="17"/>
  <c r="H55" i="17" s="1"/>
  <c r="J67" i="1" s="1"/>
  <c r="H64" i="1"/>
  <c r="H36" i="17"/>
  <c r="H41" i="17" s="1"/>
  <c r="H42" i="17" s="1"/>
  <c r="H44" i="17" s="1"/>
  <c r="H66" i="1" s="1"/>
  <c r="G60" i="1" l="1"/>
  <c r="G25" i="17"/>
  <c r="I54" i="17"/>
  <c r="I55" i="17" s="1"/>
  <c r="K67" i="1" s="1"/>
  <c r="I64" i="1"/>
  <c r="I36" i="17"/>
  <c r="I41" i="17" s="1"/>
  <c r="I42" i="17" s="1"/>
  <c r="I44" i="17" s="1"/>
  <c r="I66" i="1" s="1"/>
  <c r="J35" i="17"/>
  <c r="J63" i="1"/>
  <c r="K5" i="17"/>
  <c r="J33" i="17"/>
  <c r="J47" i="17" s="1"/>
  <c r="J48" i="17" s="1"/>
  <c r="J53" i="17" s="1"/>
  <c r="L15" i="17"/>
  <c r="N115" i="25"/>
  <c r="M116" i="25"/>
  <c r="L16" i="17" s="1"/>
  <c r="M117" i="25"/>
  <c r="K32" i="17"/>
  <c r="K56" i="1"/>
  <c r="H7" i="17" l="1"/>
  <c r="G27" i="17"/>
  <c r="G29" i="17" s="1"/>
  <c r="G61" i="1" s="1"/>
  <c r="J54" i="17"/>
  <c r="J55" i="17" s="1"/>
  <c r="L67" i="1" s="1"/>
  <c r="J36" i="17"/>
  <c r="J41" i="17" s="1"/>
  <c r="J42" i="17" s="1"/>
  <c r="J44" i="17" s="1"/>
  <c r="J66" i="1" s="1"/>
  <c r="J64" i="1"/>
  <c r="L5" i="17"/>
  <c r="K33" i="17"/>
  <c r="K47" i="17" s="1"/>
  <c r="K48" i="17" s="1"/>
  <c r="K53" i="17" s="1"/>
  <c r="K63" i="1"/>
  <c r="K35" i="17"/>
  <c r="M15" i="17"/>
  <c r="N116" i="25"/>
  <c r="M16" i="17" s="1"/>
  <c r="N117" i="25"/>
  <c r="O115" i="25"/>
  <c r="L56" i="1"/>
  <c r="L32" i="17"/>
  <c r="H60" i="1" l="1"/>
  <c r="H25" i="17"/>
  <c r="K54" i="17"/>
  <c r="K55" i="17" s="1"/>
  <c r="M67" i="1" s="1"/>
  <c r="L35" i="17"/>
  <c r="L33" i="17"/>
  <c r="L47" i="17" s="1"/>
  <c r="L48" i="17" s="1"/>
  <c r="L53" i="17" s="1"/>
  <c r="L63" i="1"/>
  <c r="M5" i="17"/>
  <c r="K64" i="1"/>
  <c r="K36" i="17"/>
  <c r="K41" i="17" s="1"/>
  <c r="K42" i="17" s="1"/>
  <c r="K44" i="17" s="1"/>
  <c r="K66" i="1" s="1"/>
  <c r="P115" i="25"/>
  <c r="O117" i="25"/>
  <c r="O116" i="25"/>
  <c r="N16" i="17" s="1"/>
  <c r="N56" i="1" s="1"/>
  <c r="N15" i="17"/>
  <c r="M56" i="1"/>
  <c r="M32" i="17"/>
  <c r="I7" i="17" l="1"/>
  <c r="H27" i="17"/>
  <c r="H29" i="17" s="1"/>
  <c r="H61" i="1" s="1"/>
  <c r="L54" i="17"/>
  <c r="L55" i="17" s="1"/>
  <c r="N67" i="1" s="1"/>
  <c r="M33" i="17"/>
  <c r="M47" i="17" s="1"/>
  <c r="M48" i="17" s="1"/>
  <c r="M53" i="17" s="1"/>
  <c r="M63" i="1"/>
  <c r="M35" i="17"/>
  <c r="N5" i="17"/>
  <c r="L64" i="1"/>
  <c r="L36" i="17"/>
  <c r="L41" i="17" s="1"/>
  <c r="L42" i="17" s="1"/>
  <c r="L44" i="17" s="1"/>
  <c r="L66" i="1" s="1"/>
  <c r="P117" i="25"/>
  <c r="Q115" i="25"/>
  <c r="P116" i="25"/>
  <c r="O16" i="17" s="1"/>
  <c r="O56" i="1" s="1"/>
  <c r="O15" i="17"/>
  <c r="N32" i="17"/>
  <c r="N63" i="1" s="1"/>
  <c r="I60" i="1" l="1"/>
  <c r="I25" i="17"/>
  <c r="N33" i="17"/>
  <c r="N47" i="17" s="1"/>
  <c r="N48" i="17" s="1"/>
  <c r="N53" i="17" s="1"/>
  <c r="N35" i="17"/>
  <c r="N64" i="1" s="1"/>
  <c r="O5" i="17"/>
  <c r="O32" i="17"/>
  <c r="O63" i="1" s="1"/>
  <c r="M54" i="17"/>
  <c r="M55" i="17" s="1"/>
  <c r="O67" i="1" s="1"/>
  <c r="P15" i="17"/>
  <c r="Q116" i="25"/>
  <c r="P16" i="17" s="1"/>
  <c r="P56" i="1" s="1"/>
  <c r="Q117" i="25"/>
  <c r="R115" i="25"/>
  <c r="M36" i="17"/>
  <c r="M41" i="17" s="1"/>
  <c r="M42" i="17" s="1"/>
  <c r="M44" i="17" s="1"/>
  <c r="M66" i="1" s="1"/>
  <c r="M64" i="1"/>
  <c r="I27" i="17" l="1"/>
  <c r="I29" i="17" s="1"/>
  <c r="I61" i="1" s="1"/>
  <c r="J7" i="17"/>
  <c r="P32" i="17"/>
  <c r="P63" i="1" s="1"/>
  <c r="N36" i="17"/>
  <c r="N41" i="17" s="1"/>
  <c r="N42" i="17" s="1"/>
  <c r="N44" i="17" s="1"/>
  <c r="N66" i="1" s="1"/>
  <c r="Q15" i="17"/>
  <c r="S115" i="25"/>
  <c r="R117" i="25"/>
  <c r="R116" i="25"/>
  <c r="Q16" i="17" s="1"/>
  <c r="O35" i="17"/>
  <c r="O64" i="1" s="1"/>
  <c r="P5" i="17"/>
  <c r="O33" i="17"/>
  <c r="O47" i="17" s="1"/>
  <c r="O48" i="17" s="1"/>
  <c r="O53" i="17" s="1"/>
  <c r="N54" i="17"/>
  <c r="N55" i="17" s="1"/>
  <c r="P67" i="1" s="1"/>
  <c r="J60" i="1" l="1"/>
  <c r="J25" i="17"/>
  <c r="P35" i="17"/>
  <c r="Q5" i="17"/>
  <c r="P33" i="17"/>
  <c r="P47" i="17" s="1"/>
  <c r="P48" i="17" s="1"/>
  <c r="P53" i="17" s="1"/>
  <c r="O36" i="17"/>
  <c r="O41" i="17" s="1"/>
  <c r="O42" i="17" s="1"/>
  <c r="O44" i="17" s="1"/>
  <c r="O66" i="1" s="1"/>
  <c r="Q32" i="17"/>
  <c r="O54" i="17"/>
  <c r="O55" i="17" s="1"/>
  <c r="T115" i="25"/>
  <c r="S117" i="25"/>
  <c r="S116" i="25"/>
  <c r="R16" i="17" s="1"/>
  <c r="R15" i="17"/>
  <c r="P36" i="17" l="1"/>
  <c r="P41" i="17" s="1"/>
  <c r="P42" i="17" s="1"/>
  <c r="P44" i="17" s="1"/>
  <c r="P66" i="1" s="1"/>
  <c r="P64" i="1"/>
  <c r="J27" i="17"/>
  <c r="J29" i="17" s="1"/>
  <c r="J61" i="1" s="1"/>
  <c r="K7" i="17"/>
  <c r="T116" i="25"/>
  <c r="S16" i="17" s="1"/>
  <c r="S15" i="17"/>
  <c r="U115" i="25"/>
  <c r="T117" i="25"/>
  <c r="R32" i="17"/>
  <c r="Q35" i="17"/>
  <c r="Q36" i="17" s="1"/>
  <c r="Q41" i="17" s="1"/>
  <c r="Q42" i="17" s="1"/>
  <c r="Q44" i="17" s="1"/>
  <c r="Q33" i="17"/>
  <c r="Q47" i="17" s="1"/>
  <c r="Q48" i="17" s="1"/>
  <c r="Q53" i="17" s="1"/>
  <c r="R5" i="17"/>
  <c r="P54" i="17"/>
  <c r="P55" i="17" s="1"/>
  <c r="K60" i="1" l="1"/>
  <c r="K25" i="17"/>
  <c r="U116" i="25"/>
  <c r="T16" i="17" s="1"/>
  <c r="T15" i="17"/>
  <c r="U117" i="25"/>
  <c r="V115" i="25"/>
  <c r="S32" i="17"/>
  <c r="S5" i="17"/>
  <c r="R33" i="17"/>
  <c r="R47" i="17" s="1"/>
  <c r="R48" i="17" s="1"/>
  <c r="R53" i="17" s="1"/>
  <c r="R35" i="17"/>
  <c r="R36" i="17" s="1"/>
  <c r="R41" i="17" s="1"/>
  <c r="R42" i="17" s="1"/>
  <c r="R44" i="17" s="1"/>
  <c r="Q54" i="17"/>
  <c r="Q55" i="17" s="1"/>
  <c r="K27" i="17" l="1"/>
  <c r="K29" i="17" s="1"/>
  <c r="K61" i="1" s="1"/>
  <c r="L7" i="17"/>
  <c r="T5" i="17"/>
  <c r="S35" i="17"/>
  <c r="S36" i="17" s="1"/>
  <c r="S41" i="17" s="1"/>
  <c r="S42" i="17" s="1"/>
  <c r="S44" i="17" s="1"/>
  <c r="S33" i="17"/>
  <c r="S47" i="17" s="1"/>
  <c r="S48" i="17" s="1"/>
  <c r="S53" i="17" s="1"/>
  <c r="U15" i="17"/>
  <c r="V117" i="25"/>
  <c r="V116" i="25"/>
  <c r="U16" i="17" s="1"/>
  <c r="W115" i="25"/>
  <c r="R54" i="17"/>
  <c r="R55" i="17" s="1"/>
  <c r="T32" i="17"/>
  <c r="L60" i="1" l="1"/>
  <c r="L25" i="17"/>
  <c r="U32" i="17"/>
  <c r="U5" i="17"/>
  <c r="T35" i="17"/>
  <c r="T36" i="17" s="1"/>
  <c r="T41" i="17" s="1"/>
  <c r="T42" i="17" s="1"/>
  <c r="T44" i="17" s="1"/>
  <c r="T33" i="17"/>
  <c r="T47" i="17" s="1"/>
  <c r="T48" i="17" s="1"/>
  <c r="T53" i="17" s="1"/>
  <c r="W117" i="25"/>
  <c r="W116" i="25"/>
  <c r="V16" i="17" s="1"/>
  <c r="X115" i="25"/>
  <c r="V15" i="17"/>
  <c r="S54" i="17"/>
  <c r="S55" i="17" s="1"/>
  <c r="L27" i="17" l="1"/>
  <c r="L29" i="17" s="1"/>
  <c r="L61" i="1" s="1"/>
  <c r="M7" i="17"/>
  <c r="V32" i="17"/>
  <c r="W15" i="17"/>
  <c r="X117" i="25"/>
  <c r="Y115" i="25"/>
  <c r="X116" i="25"/>
  <c r="W16" i="17" s="1"/>
  <c r="T54" i="17"/>
  <c r="T55" i="17" s="1"/>
  <c r="U35" i="17"/>
  <c r="U36" i="17" s="1"/>
  <c r="U41" i="17" s="1"/>
  <c r="U42" i="17" s="1"/>
  <c r="U44" i="17" s="1"/>
  <c r="V5" i="17"/>
  <c r="U33" i="17"/>
  <c r="U47" i="17" s="1"/>
  <c r="U48" i="17" s="1"/>
  <c r="U53" i="17" s="1"/>
  <c r="M60" i="1" l="1"/>
  <c r="M25" i="17"/>
  <c r="W32" i="17"/>
  <c r="U54" i="17"/>
  <c r="U55" i="17" s="1"/>
  <c r="Y15" i="17"/>
  <c r="W5" i="17"/>
  <c r="V35" i="17"/>
  <c r="V36" i="17" s="1"/>
  <c r="V41" i="17" s="1"/>
  <c r="V42" i="17" s="1"/>
  <c r="V44" i="17" s="1"/>
  <c r="V33" i="17"/>
  <c r="V47" i="17" s="1"/>
  <c r="V48" i="17" s="1"/>
  <c r="V53" i="17" s="1"/>
  <c r="Y116" i="25"/>
  <c r="Z115" i="25"/>
  <c r="Y117" i="25"/>
  <c r="N7" i="17" l="1"/>
  <c r="N60" i="1" s="1"/>
  <c r="M27" i="17"/>
  <c r="M29" i="17" s="1"/>
  <c r="M61" i="1" s="1"/>
  <c r="Z116" i="25"/>
  <c r="Y16" i="17" s="1"/>
  <c r="Z117" i="25"/>
  <c r="AA115" i="25"/>
  <c r="W33" i="17"/>
  <c r="W47" i="17" s="1"/>
  <c r="W48" i="17" s="1"/>
  <c r="W53" i="17" s="1"/>
  <c r="W35" i="17"/>
  <c r="W36" i="17" s="1"/>
  <c r="W41" i="17" s="1"/>
  <c r="W42" i="17" s="1"/>
  <c r="W44" i="17" s="1"/>
  <c r="V54" i="17"/>
  <c r="V55" i="17" s="1"/>
  <c r="N25" i="17" l="1"/>
  <c r="AA116" i="25"/>
  <c r="AA117" i="25"/>
  <c r="W54" i="17"/>
  <c r="W55" i="17" s="1"/>
  <c r="Y32" i="17"/>
  <c r="Y25" i="17"/>
  <c r="Y27" i="17" s="1"/>
  <c r="Y29" i="17" s="1"/>
  <c r="N27" i="17" l="1"/>
  <c r="N29" i="17" s="1"/>
  <c r="N61" i="1" s="1"/>
  <c r="O7" i="17"/>
  <c r="O60" i="1" s="1"/>
  <c r="Y33" i="17"/>
  <c r="Y35" i="17"/>
  <c r="O25" i="17" l="1"/>
  <c r="O27" i="17" l="1"/>
  <c r="O29" i="17" s="1"/>
  <c r="O61" i="1" s="1"/>
  <c r="P7" i="17"/>
  <c r="P25" i="17" l="1"/>
  <c r="P27" i="17" s="1"/>
  <c r="P29" i="17" s="1"/>
  <c r="P61" i="1" s="1"/>
  <c r="P60" i="1"/>
  <c r="Q7" i="17" l="1"/>
  <c r="Q25" i="17" s="1"/>
  <c r="R7" i="17" s="1"/>
  <c r="R25" i="17" s="1"/>
  <c r="Q27" i="17" l="1"/>
  <c r="Q29" i="17" s="1"/>
  <c r="S7" i="17"/>
  <c r="S25" i="17" s="1"/>
  <c r="R27" i="17"/>
  <c r="R29" i="17" s="1"/>
  <c r="S27" i="17" l="1"/>
  <c r="S29" i="17" s="1"/>
  <c r="T7" i="17"/>
  <c r="T25" i="17" s="1"/>
  <c r="T27" i="17" l="1"/>
  <c r="T29" i="17" s="1"/>
  <c r="U7" i="17"/>
  <c r="U25" i="17" s="1"/>
  <c r="V7" i="17" l="1"/>
  <c r="V25" i="17" s="1"/>
  <c r="U27" i="17"/>
  <c r="U29" i="17" s="1"/>
  <c r="W7" i="17" l="1"/>
  <c r="W25" i="17" s="1"/>
  <c r="W27" i="17" s="1"/>
  <c r="W29" i="17" s="1"/>
  <c r="V27" i="17"/>
  <c r="V29" i="1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Bodil Emilie Hovmand</author>
  </authors>
  <commentList>
    <comment ref="B152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Bodil Emilie Hovmand:</t>
        </r>
        <r>
          <rPr>
            <sz val="9"/>
            <color indexed="81"/>
            <rFont val="Tahoma"/>
            <family val="2"/>
          </rPr>
          <t xml:space="preserve">
tabel RESI01
Summen af plejehjem, plejeboliger fortrinsvis til ældre, andre boliger og friplejeboliger, tilsvarende kategorierne i registerdata indskrevne.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<sst xmlns="http://schemas.openxmlformats.org/spreadsheetml/2006/main" count="4281" uniqueCount="1448">
  <si>
    <t>Venteliste primo året</t>
  </si>
  <si>
    <t>Tilgang</t>
  </si>
  <si>
    <t>Gns. ventetid ultimo året (md.)</t>
  </si>
  <si>
    <t>Forudsætninger</t>
  </si>
  <si>
    <t xml:space="preserve">År </t>
  </si>
  <si>
    <t>Beboere primo året</t>
  </si>
  <si>
    <t>Beboere efter nettotilgang</t>
  </si>
  <si>
    <t>Antal boliger</t>
  </si>
  <si>
    <t>Behovsgrad</t>
  </si>
  <si>
    <t>Plejehjem</t>
  </si>
  <si>
    <t>Hele landet</t>
  </si>
  <si>
    <t>60-64 år</t>
  </si>
  <si>
    <t>65-66 år</t>
  </si>
  <si>
    <t>67-74 år</t>
  </si>
  <si>
    <t>75-79 år</t>
  </si>
  <si>
    <t>80-84 år</t>
  </si>
  <si>
    <t>85-89 år</t>
  </si>
  <si>
    <t>Fanø</t>
  </si>
  <si>
    <t>Under 60 år</t>
  </si>
  <si>
    <t>Høje-Taastrup</t>
  </si>
  <si>
    <t>Aldersgruppe</t>
  </si>
  <si>
    <t>Kommune</t>
  </si>
  <si>
    <t>Vælg kommune</t>
  </si>
  <si>
    <t>Indskrevne i alt</t>
  </si>
  <si>
    <t>I befolkningen</t>
  </si>
  <si>
    <t>I alt</t>
  </si>
  <si>
    <t>Plejeboliger</t>
  </si>
  <si>
    <t>Behovsfremskrivning</t>
  </si>
  <si>
    <t>Gennemsnitligt antal år med behov</t>
  </si>
  <si>
    <t>Kommunen</t>
  </si>
  <si>
    <t>Beregning af behovsgrad i udgangspunktet</t>
  </si>
  <si>
    <t>Nedlagte plejeboliger</t>
  </si>
  <si>
    <t>Planlagte kapacitetsændringer</t>
  </si>
  <si>
    <t>0 år</t>
  </si>
  <si>
    <t>1 år</t>
  </si>
  <si>
    <t>2 år</t>
  </si>
  <si>
    <t>3 år</t>
  </si>
  <si>
    <t>4 år</t>
  </si>
  <si>
    <t>5 år</t>
  </si>
  <si>
    <t>6 år</t>
  </si>
  <si>
    <t>7 år</t>
  </si>
  <si>
    <t>8 år</t>
  </si>
  <si>
    <t>9 år</t>
  </si>
  <si>
    <t>10 år</t>
  </si>
  <si>
    <t>11 år</t>
  </si>
  <si>
    <t>12 år</t>
  </si>
  <si>
    <t>13 år</t>
  </si>
  <si>
    <t>14 år</t>
  </si>
  <si>
    <t>15 år</t>
  </si>
  <si>
    <t>16 år</t>
  </si>
  <si>
    <t>17 år</t>
  </si>
  <si>
    <t>18 år</t>
  </si>
  <si>
    <t>19 år</t>
  </si>
  <si>
    <t>20 år</t>
  </si>
  <si>
    <t>21 år</t>
  </si>
  <si>
    <t>22 år</t>
  </si>
  <si>
    <t>23 år</t>
  </si>
  <si>
    <t>24 år</t>
  </si>
  <si>
    <t>25 år</t>
  </si>
  <si>
    <t>26 år</t>
  </si>
  <si>
    <t>27 år</t>
  </si>
  <si>
    <t>28 år</t>
  </si>
  <si>
    <t>29 år</t>
  </si>
  <si>
    <t>30 år</t>
  </si>
  <si>
    <t>31 år</t>
  </si>
  <si>
    <t>32 år</t>
  </si>
  <si>
    <t>33 år</t>
  </si>
  <si>
    <t>34 år</t>
  </si>
  <si>
    <t>35 år</t>
  </si>
  <si>
    <t>36 år</t>
  </si>
  <si>
    <t>37 år</t>
  </si>
  <si>
    <t>38 år</t>
  </si>
  <si>
    <t>39 år</t>
  </si>
  <si>
    <t>40 år</t>
  </si>
  <si>
    <t>41 år</t>
  </si>
  <si>
    <t>42 år</t>
  </si>
  <si>
    <t>43 år</t>
  </si>
  <si>
    <t>44 år</t>
  </si>
  <si>
    <t>45 år</t>
  </si>
  <si>
    <t>46 år</t>
  </si>
  <si>
    <t>47 år</t>
  </si>
  <si>
    <t>48 år</t>
  </si>
  <si>
    <t>49 år</t>
  </si>
  <si>
    <t>50 år</t>
  </si>
  <si>
    <t>51 år</t>
  </si>
  <si>
    <t>52 år</t>
  </si>
  <si>
    <t>53 år</t>
  </si>
  <si>
    <t>54 år</t>
  </si>
  <si>
    <t>55 år</t>
  </si>
  <si>
    <t>56 år</t>
  </si>
  <si>
    <t>57 år</t>
  </si>
  <si>
    <t>58 år</t>
  </si>
  <si>
    <t>59 år</t>
  </si>
  <si>
    <t>60 år</t>
  </si>
  <si>
    <t>61 år</t>
  </si>
  <si>
    <t>62 år</t>
  </si>
  <si>
    <t>63 år</t>
  </si>
  <si>
    <t>64 år</t>
  </si>
  <si>
    <t>65 år</t>
  </si>
  <si>
    <t>66 år</t>
  </si>
  <si>
    <t>67 år</t>
  </si>
  <si>
    <t>68 år</t>
  </si>
  <si>
    <t>69 år</t>
  </si>
  <si>
    <t>70 år</t>
  </si>
  <si>
    <t>71 år</t>
  </si>
  <si>
    <t>72 år</t>
  </si>
  <si>
    <t>73 år</t>
  </si>
  <si>
    <t>74 år</t>
  </si>
  <si>
    <t>75 år</t>
  </si>
  <si>
    <t>76 år</t>
  </si>
  <si>
    <t>77 år</t>
  </si>
  <si>
    <t>78 år</t>
  </si>
  <si>
    <t>79 år</t>
  </si>
  <si>
    <t>80 år</t>
  </si>
  <si>
    <t>81 år</t>
  </si>
  <si>
    <t>82 år</t>
  </si>
  <si>
    <t>83 år</t>
  </si>
  <si>
    <t>84 år</t>
  </si>
  <si>
    <t>85 år</t>
  </si>
  <si>
    <t>86 år</t>
  </si>
  <si>
    <t>87 år</t>
  </si>
  <si>
    <t>88 år</t>
  </si>
  <si>
    <t>89 år</t>
  </si>
  <si>
    <t>90 år</t>
  </si>
  <si>
    <t>91 år</t>
  </si>
  <si>
    <t>92 år</t>
  </si>
  <si>
    <t>93 år</t>
  </si>
  <si>
    <t>94 år</t>
  </si>
  <si>
    <t>95 år</t>
  </si>
  <si>
    <t>96 år</t>
  </si>
  <si>
    <t>97 år</t>
  </si>
  <si>
    <t>98 år</t>
  </si>
  <si>
    <t>99 år</t>
  </si>
  <si>
    <t>100 år</t>
  </si>
  <si>
    <t>101 år</t>
  </si>
  <si>
    <t>102 år</t>
  </si>
  <si>
    <t>103 år</t>
  </si>
  <si>
    <t>104 år</t>
  </si>
  <si>
    <t>105 år</t>
  </si>
  <si>
    <t>106 år</t>
  </si>
  <si>
    <t>107 år</t>
  </si>
  <si>
    <t>108 år</t>
  </si>
  <si>
    <t>109 år</t>
  </si>
  <si>
    <t>110 år</t>
  </si>
  <si>
    <t>Årligt</t>
  </si>
  <si>
    <t>Årlig ændring i pct.</t>
  </si>
  <si>
    <t>Gns. antal måneder i alt</t>
  </si>
  <si>
    <t>Gns. periode med plejeboligbehov</t>
  </si>
  <si>
    <t>Indtast</t>
  </si>
  <si>
    <t>Venteliste</t>
  </si>
  <si>
    <t>København</t>
  </si>
  <si>
    <t>Frederiksberg</t>
  </si>
  <si>
    <t>Albertslund</t>
  </si>
  <si>
    <t>Allerød</t>
  </si>
  <si>
    <t>Ballerup</t>
  </si>
  <si>
    <t>Bornholm</t>
  </si>
  <si>
    <t>Brøndby</t>
  </si>
  <si>
    <t>Dragør</t>
  </si>
  <si>
    <t>Egedal</t>
  </si>
  <si>
    <t>Fredensborg</t>
  </si>
  <si>
    <t>Frederikssund</t>
  </si>
  <si>
    <t>Furesø</t>
  </si>
  <si>
    <t>Gentofte</t>
  </si>
  <si>
    <t>Gladsaxe</t>
  </si>
  <si>
    <t>Glostrup</t>
  </si>
  <si>
    <t>Gribskov</t>
  </si>
  <si>
    <t>Helsingør</t>
  </si>
  <si>
    <t>Herlev</t>
  </si>
  <si>
    <t>Hillerød</t>
  </si>
  <si>
    <t>Hvidovre</t>
  </si>
  <si>
    <t>Hørsholm</t>
  </si>
  <si>
    <t>Ishøj</t>
  </si>
  <si>
    <t>Lyngby-Taarbæk</t>
  </si>
  <si>
    <t>Rudersdal</t>
  </si>
  <si>
    <t>Rødovre</t>
  </si>
  <si>
    <t>Tårnby</t>
  </si>
  <si>
    <t>Vallensbæk</t>
  </si>
  <si>
    <t>Faxe</t>
  </si>
  <si>
    <t>Greve</t>
  </si>
  <si>
    <t>Guldborgsund</t>
  </si>
  <si>
    <t>Holbæk</t>
  </si>
  <si>
    <t>Kalundborg</t>
  </si>
  <si>
    <t>Køge</t>
  </si>
  <si>
    <t>Lejre</t>
  </si>
  <si>
    <t>Lolland</t>
  </si>
  <si>
    <t>Næstved</t>
  </si>
  <si>
    <t>Odsherred</t>
  </si>
  <si>
    <t>Ringsted</t>
  </si>
  <si>
    <t>Roskilde</t>
  </si>
  <si>
    <t>Slagelse</t>
  </si>
  <si>
    <t>Solrød</t>
  </si>
  <si>
    <t>Sorø</t>
  </si>
  <si>
    <t>Stevns</t>
  </si>
  <si>
    <t>Vordingborg</t>
  </si>
  <si>
    <t>Assens</t>
  </si>
  <si>
    <t>Billund</t>
  </si>
  <si>
    <t>Esbjerg</t>
  </si>
  <si>
    <t>Fredericia</t>
  </si>
  <si>
    <t>Faaborg-Midtfyn</t>
  </si>
  <si>
    <t>Haderslev</t>
  </si>
  <si>
    <t>Kerteminde</t>
  </si>
  <si>
    <t>Kolding</t>
  </si>
  <si>
    <t>Langeland</t>
  </si>
  <si>
    <t>Middelfart</t>
  </si>
  <si>
    <t>Nordfyns</t>
  </si>
  <si>
    <t>Nyborg</t>
  </si>
  <si>
    <t>Odense</t>
  </si>
  <si>
    <t>Svendborg</t>
  </si>
  <si>
    <t>Sønderborg</t>
  </si>
  <si>
    <t>Tønder</t>
  </si>
  <si>
    <t>Varde</t>
  </si>
  <si>
    <t>Vejen</t>
  </si>
  <si>
    <t>Vejle</t>
  </si>
  <si>
    <t>Ærø</t>
  </si>
  <si>
    <t>Aabenraa</t>
  </si>
  <si>
    <t>Favrskov</t>
  </si>
  <si>
    <t>Hedensted</t>
  </si>
  <si>
    <t>Herning</t>
  </si>
  <si>
    <t>Holstebro</t>
  </si>
  <si>
    <t>Horsens</t>
  </si>
  <si>
    <t>Ikast-Brande</t>
  </si>
  <si>
    <t>Lemvig</t>
  </si>
  <si>
    <t>Norddjurs</t>
  </si>
  <si>
    <t>Odder</t>
  </si>
  <si>
    <t>Randers</t>
  </si>
  <si>
    <t>Ringkøbing-Skjern</t>
  </si>
  <si>
    <t>Samsø</t>
  </si>
  <si>
    <t>Silkeborg</t>
  </si>
  <si>
    <t>Skanderborg</t>
  </si>
  <si>
    <t>Skive</t>
  </si>
  <si>
    <t>Struer</t>
  </si>
  <si>
    <t>Syddjurs</t>
  </si>
  <si>
    <t>Viborg</t>
  </si>
  <si>
    <t>Brønderslev</t>
  </si>
  <si>
    <t>Frederikshavn</t>
  </si>
  <si>
    <t>Hjørring</t>
  </si>
  <si>
    <t>Jammerbugt</t>
  </si>
  <si>
    <t>Læsø</t>
  </si>
  <si>
    <t>Mariagerfjord</t>
  </si>
  <si>
    <t>Morsø</t>
  </si>
  <si>
    <t>Rebild</t>
  </si>
  <si>
    <t>Thisted</t>
  </si>
  <si>
    <t>Vesthimmerlands</t>
  </si>
  <si>
    <t>Aalborg</t>
  </si>
  <si>
    <t>Fremskrivningsmodel for plejeboligbehov</t>
  </si>
  <si>
    <t>Scenarier</t>
  </si>
  <si>
    <t>Ændringer i behovsgraden</t>
  </si>
  <si>
    <t>Konverterede ældreboliger</t>
  </si>
  <si>
    <t>Nyetablerede plejeboliger</t>
  </si>
  <si>
    <t>Ændres til (md.)</t>
  </si>
  <si>
    <t>I løbet af (helt antal år)</t>
  </si>
  <si>
    <t>Tomgang md.</t>
  </si>
  <si>
    <t>Tomgang boliger</t>
  </si>
  <si>
    <t>Resultat: Fremskrivning af plejeboligbehov</t>
  </si>
  <si>
    <t>Behovsgrader i kommunen</t>
  </si>
  <si>
    <t>Forventede behovsgrader</t>
  </si>
  <si>
    <t>Forskel til forventet</t>
  </si>
  <si>
    <t>Tomgang ved fraflytning (md.)</t>
  </si>
  <si>
    <t>Antal boliger i alt</t>
  </si>
  <si>
    <t>Ændring ift. udgangsniveau (pct.point)</t>
  </si>
  <si>
    <t>I løbet af</t>
  </si>
  <si>
    <t>(helt antal år)</t>
  </si>
  <si>
    <t>Vælg evt. scenarie</t>
  </si>
  <si>
    <t>Scenarier:</t>
  </si>
  <si>
    <t>Valgt scenarie:</t>
  </si>
  <si>
    <t>Over antal år:</t>
  </si>
  <si>
    <t>Beboere efter udnyttelse af evt. ledige boliger</t>
  </si>
  <si>
    <t>Andel med god fysisk mobilitet blandt 60-årige eller derover</t>
  </si>
  <si>
    <t>60-66 år</t>
  </si>
  <si>
    <t>67+ år</t>
  </si>
  <si>
    <t>Andel med dårlig fysisk mobilitet</t>
  </si>
  <si>
    <t>Ændring</t>
  </si>
  <si>
    <t>Ændring pr. år</t>
  </si>
  <si>
    <t>Aktuel behovsgrad</t>
  </si>
  <si>
    <t>Behovsgrad efter (år)</t>
  </si>
  <si>
    <t>Årlig ændring i procentpoint</t>
  </si>
  <si>
    <t>Halsnæs</t>
  </si>
  <si>
    <t>Over 90 år</t>
  </si>
  <si>
    <t>Beregninger</t>
  </si>
  <si>
    <t>Plejeboliger (2006-)</t>
  </si>
  <si>
    <t>Andre boliger for ældre</t>
  </si>
  <si>
    <t>Friplejeboliger</t>
  </si>
  <si>
    <t>Kilde:</t>
  </si>
  <si>
    <t>alle</t>
  </si>
  <si>
    <t>Alle plejeboliger</t>
  </si>
  <si>
    <t>Ingen udvikling i behovsgrad</t>
  </si>
  <si>
    <t>Antal borgere i kommunen med behov</t>
  </si>
  <si>
    <t>Personer på venteliste i alt</t>
  </si>
  <si>
    <t>Personer visiteret til den generelle venteliste</t>
  </si>
  <si>
    <t>Personer der vælger frit valg</t>
  </si>
  <si>
    <t>Andel af personer på generel venteliste</t>
  </si>
  <si>
    <t>Andel af personer på venteliste i alt, der vælger frit valg, procent</t>
  </si>
  <si>
    <t>Ventetid</t>
  </si>
  <si>
    <t>Aarhus</t>
  </si>
  <si>
    <t>2013K1</t>
  </si>
  <si>
    <t>2014K1</t>
  </si>
  <si>
    <t xml:space="preserve">Befolkningen i alt </t>
  </si>
  <si>
    <t>2015K1</t>
  </si>
  <si>
    <t>Antal indskrevne</t>
  </si>
  <si>
    <r>
      <t xml:space="preserve">Tomgang ved fraflytning 
</t>
    </r>
    <r>
      <rPr>
        <sz val="9"/>
        <rFont val="Times New Roman"/>
        <family val="1"/>
      </rPr>
      <t>- svarende til antal boliger</t>
    </r>
  </si>
  <si>
    <t>Folketal pr. 1. januar efter område, alder og tid, FOLK1</t>
  </si>
  <si>
    <t>(Udgangspunkt)</t>
  </si>
  <si>
    <t>2016K1</t>
  </si>
  <si>
    <t>2017K1</t>
  </si>
  <si>
    <t>2018K1</t>
  </si>
  <si>
    <t>2019K1</t>
  </si>
  <si>
    <t>2020K1</t>
  </si>
  <si>
    <t>2021K1</t>
  </si>
  <si>
    <t>2022K1</t>
  </si>
  <si>
    <t>Dækningsgrader 2020-2022</t>
  </si>
  <si>
    <t>Ændring 2020-2022 (2020=indeks=1)</t>
  </si>
  <si>
    <t xml:space="preserve">Udregning til senarie 2: Landsgennemsnit </t>
  </si>
  <si>
    <t>(Ikke i brug) Udregning til senarie 4: Behovsgrad 2020-2022</t>
  </si>
  <si>
    <t xml:space="preserve">Fremskrivning af behovsgrader </t>
  </si>
  <si>
    <t>Afgang (Obs. For de enkelte aldersgrupper er udregnet på baggrund af antal personer med behov, og altså ikke taget højde for, om der er plads i plejeboliger til alle disse personer)</t>
  </si>
  <si>
    <t>Summerer hver kategori I "Registerdata indskrevne"</t>
  </si>
  <si>
    <t>Indskrevne ift. Befolkningen, giver netop landsgennemsnit</t>
  </si>
  <si>
    <t>Nyvisiterede i løbet af året (Behov)</t>
  </si>
  <si>
    <t>I alt (Returnerer mindsteværdi)</t>
  </si>
  <si>
    <t>Alternativ afgang 2 (MAKS())</t>
  </si>
  <si>
    <t>Alternativ afgang 1 (Kun behov/gns. År)</t>
  </si>
  <si>
    <t>Afgang i behov i løbet af året</t>
  </si>
  <si>
    <t>Afgang i boliger i løbet af året</t>
  </si>
  <si>
    <t>- svarende til antal boliger (Pr. måned)</t>
  </si>
  <si>
    <t>Boliger som skal bygges for at
reducere ventelisten til 2 måneder</t>
  </si>
  <si>
    <t>Overskredet grænse (I antal boliger)</t>
  </si>
  <si>
    <t>Tomgang</t>
  </si>
  <si>
    <t>Antal boliger for at reducere
ventelisten til 2 måneder</t>
  </si>
  <si>
    <t>Beboergrad</t>
  </si>
  <si>
    <t>Behov i alt</t>
  </si>
  <si>
    <t>Hvis kun den generelle venteliste havde behov</t>
  </si>
  <si>
    <t>Grænse for ventetid (Måneder)</t>
  </si>
  <si>
    <t>Grænse for ventetid (Boliger)</t>
  </si>
  <si>
    <t>Gns. ventetid ultimo året (Boliger)</t>
  </si>
  <si>
    <r>
      <t xml:space="preserve">Boliger som skal bygges for at
reducere den </t>
    </r>
    <r>
      <rPr>
        <b/>
        <u/>
        <sz val="11"/>
        <rFont val="Times New Roman"/>
        <family val="1"/>
      </rPr>
      <t>generelle</t>
    </r>
    <r>
      <rPr>
        <b/>
        <sz val="11"/>
        <rFont val="Times New Roman"/>
        <family val="1"/>
      </rPr>
      <t xml:space="preserve"> venteliste til 2 måneder</t>
    </r>
  </si>
  <si>
    <t>Andel i plejehjemsbolig, DST</t>
  </si>
  <si>
    <t>Indskrevne landgennemsnit</t>
  </si>
  <si>
    <t xml:space="preserve">Behovsgrad </t>
  </si>
  <si>
    <t>Venteliste (beregnet)</t>
  </si>
  <si>
    <t>Venteliste (alt efter valg af scenarie)</t>
  </si>
  <si>
    <t>Jeg har indtastet venteliste i alt</t>
  </si>
  <si>
    <t>Jeg har indtastet venteliste efter aldersgruppe</t>
  </si>
  <si>
    <r>
      <rPr>
        <b/>
        <sz val="10"/>
        <color theme="0"/>
        <rFont val="Arial"/>
        <family val="2"/>
      </rPr>
      <t>Indtast</t>
    </r>
    <r>
      <rPr>
        <sz val="10"/>
        <color theme="0"/>
        <rFont val="Arial"/>
        <family val="2"/>
      </rPr>
      <t xml:space="preserve"> venteliste enten for aldergrupperne eller i alt</t>
    </r>
  </si>
  <si>
    <t xml:space="preserve">NB! Hvis der ikke er indtastet en venteliste antages det, at behovet i kommunen er de indskrevne i en plejebolig. </t>
  </si>
  <si>
    <t>2023K1</t>
  </si>
  <si>
    <t>2024K1</t>
  </si>
  <si>
    <t>Antal i plejebolig</t>
  </si>
  <si>
    <t>Antal plejeboliger i starten af året</t>
  </si>
  <si>
    <t xml:space="preserve">Statistikbanken laver ikke længere opgørelser over antal i diverse boliger - fra 2023 er det derfor lavet på baggrund af registerdata på indskrevne. Derfor findes der kun en i alt kategori. </t>
  </si>
  <si>
    <t>Tilpasning til aktuelt landsgennemsnit for indskrevne (ekskl. ventelister)</t>
  </si>
  <si>
    <t>Indskrevne landgennemsnit 2023</t>
  </si>
  <si>
    <t xml:space="preserve">Landsplan </t>
  </si>
  <si>
    <t>Summerer 2023</t>
  </si>
  <si>
    <t>Plejehjemsnavn</t>
  </si>
  <si>
    <t>Kommune </t>
  </si>
  <si>
    <t>Antal beboere</t>
  </si>
  <si>
    <t>Humlehusene</t>
  </si>
  <si>
    <t>Albertslund Kommune</t>
  </si>
  <si>
    <t>Plejecentret Albertshøj</t>
  </si>
  <si>
    <t>Plejecenter Mimosen</t>
  </si>
  <si>
    <t>Allerød Kommune</t>
  </si>
  <si>
    <t>Demensplejecenter Skovvang</t>
  </si>
  <si>
    <t>Assens Kommune</t>
  </si>
  <si>
    <t>Plejecenter Lyngehus</t>
  </si>
  <si>
    <t>Ballerup Kommune</t>
  </si>
  <si>
    <t>Plejecenter Engholm</t>
  </si>
  <si>
    <t>Billund Kommune</t>
  </si>
  <si>
    <t>Plejecenter Skovvang</t>
  </si>
  <si>
    <t>Bornholms Regionskommune</t>
  </si>
  <si>
    <t>Bofællesskabet Skelvej</t>
  </si>
  <si>
    <t>Brøndby Kommune</t>
  </si>
  <si>
    <t>Bofællesskabet Odensevej</t>
  </si>
  <si>
    <t>Brønderslev Kommune</t>
  </si>
  <si>
    <t>De Gamles Hjem</t>
  </si>
  <si>
    <t>Dragør Kommune</t>
  </si>
  <si>
    <t>Flemløse Plejehjem</t>
  </si>
  <si>
    <t>Egedal Kommune</t>
  </si>
  <si>
    <t>Strandgården</t>
  </si>
  <si>
    <t>Esbjerg Kommune</t>
  </si>
  <si>
    <t>Bofællesskabet Korsvang</t>
  </si>
  <si>
    <t>Fanø Kommune</t>
  </si>
  <si>
    <t>Kildebakken</t>
  </si>
  <si>
    <t>Favrskov Kommune</t>
  </si>
  <si>
    <t>Æblehaven</t>
  </si>
  <si>
    <t>Faxe Kommune</t>
  </si>
  <si>
    <t>Holmely</t>
  </si>
  <si>
    <t>Fredensborg Kommune</t>
  </si>
  <si>
    <t>Sydmarksgården</t>
  </si>
  <si>
    <t>Fredericia Kommune</t>
  </si>
  <si>
    <t>Plejecenter Egely</t>
  </si>
  <si>
    <t>Frederiksberg Kommune</t>
  </si>
  <si>
    <t>Plejecenter Lindehaven</t>
  </si>
  <si>
    <t>Frederikshavn Kommune</t>
  </si>
  <si>
    <t>Plejecenter Kirstinehaven</t>
  </si>
  <si>
    <t>Frederikssund Kommune</t>
  </si>
  <si>
    <t>Plejehjemmet Lundehaven</t>
  </si>
  <si>
    <t>Furesø Kommune</t>
  </si>
  <si>
    <t> Plejecenter Sønderhaven</t>
  </si>
  <si>
    <t>Faaborg-Midtfyn Kommune</t>
  </si>
  <si>
    <t>Plejecenter Toftehaven</t>
  </si>
  <si>
    <t>Gentofte Kommune</t>
  </si>
  <si>
    <t>Plejehjemmet Rosenhaven</t>
  </si>
  <si>
    <t>Gladsaxe Kommune</t>
  </si>
  <si>
    <t>Sydtoftens Plejehjem</t>
  </si>
  <si>
    <t>Glostrup Kommune</t>
  </si>
  <si>
    <t>Omme Plejehjem</t>
  </si>
  <si>
    <t>Greve Kommune</t>
  </si>
  <si>
    <t>Hejnsvig Plejehjem</t>
  </si>
  <si>
    <t>Gribskov Kommune</t>
  </si>
  <si>
    <t>Plejehjemmet Frihavnen</t>
  </si>
  <si>
    <t>Guldborgsund Kommune</t>
  </si>
  <si>
    <t>Plejecenter Mødestedet</t>
  </si>
  <si>
    <t>Haderslev Kommune</t>
  </si>
  <si>
    <t>Halsnæs Kommune</t>
  </si>
  <si>
    <t>Billund Plejehjem</t>
  </si>
  <si>
    <t>Hedensted Kommune</t>
  </si>
  <si>
    <t>Fynsgades Plejehjem</t>
  </si>
  <si>
    <t>Helsingør Kommune</t>
  </si>
  <si>
    <t>Filskov Friplejehjem</t>
  </si>
  <si>
    <t>Herlev Kommune</t>
  </si>
  <si>
    <t>Plejecenter Nylars</t>
  </si>
  <si>
    <t>Hillerød Kommune</t>
  </si>
  <si>
    <t>Plejehjemmet Toftegården</t>
  </si>
  <si>
    <t>Hjørring Kommune</t>
  </si>
  <si>
    <t>Plejecenter Klippebo</t>
  </si>
  <si>
    <t>Holbæk Kommune</t>
  </si>
  <si>
    <t>Plejecenter Aabo</t>
  </si>
  <si>
    <t>Plejecenteret Nørremøllecenteret</t>
  </si>
  <si>
    <t>Holstebro Kommune</t>
  </si>
  <si>
    <t>Plejecenter Lunden</t>
  </si>
  <si>
    <t>Horsens Kommune</t>
  </si>
  <si>
    <t>Plejecenter Snorrebakken</t>
  </si>
  <si>
    <t>Hvidovre Kommune</t>
  </si>
  <si>
    <t>Ældrecentret Gildhøjhjemmet</t>
  </si>
  <si>
    <t>Høje-Taastrup Kommune</t>
  </si>
  <si>
    <t>Ældrecentret Æblehaven</t>
  </si>
  <si>
    <t>Hørsholm Kommune</t>
  </si>
  <si>
    <t>Ældrecentret Nygårds Plads</t>
  </si>
  <si>
    <t>Ikast-Brande Kommune</t>
  </si>
  <si>
    <t>Plejecenter Elmehøj</t>
  </si>
  <si>
    <t>Ishøj Kommune</t>
  </si>
  <si>
    <t>Plejecenter Rosengården</t>
  </si>
  <si>
    <t>Jammerbugt Kommune</t>
  </si>
  <si>
    <t>Plejecenter Stengården</t>
  </si>
  <si>
    <t>Kalundborg Kommune</t>
  </si>
  <si>
    <t>Asaa Friplejehjem</t>
  </si>
  <si>
    <t>Kerteminde Kommune</t>
  </si>
  <si>
    <t>Plejecentret Valdemarsgade</t>
  </si>
  <si>
    <t>Kolding Kommune</t>
  </si>
  <si>
    <t>Plejecentret Støberiet</t>
  </si>
  <si>
    <t>Københavns Kommune</t>
  </si>
  <si>
    <t>Plejecenter Margrethelund</t>
  </si>
  <si>
    <t>Køge Kommune</t>
  </si>
  <si>
    <t>Plejehjemmet Kornumgård</t>
  </si>
  <si>
    <t>Langeland Kommune</t>
  </si>
  <si>
    <t>Omsorgscenteret Enggården</t>
  </si>
  <si>
    <t>Lejre Kommune</t>
  </si>
  <si>
    <t>Plejecenter Damgårdsparken</t>
  </si>
  <si>
    <t>Lemvig Kommune</t>
  </si>
  <si>
    <t xml:space="preserve">Plejecenter Porsebakken           </t>
  </si>
  <si>
    <t>Lolland Kommune</t>
  </si>
  <si>
    <t xml:space="preserve">Plejecenter Egeparken           </t>
  </si>
  <si>
    <t>Lyngby-Taarbæk Kommune</t>
  </si>
  <si>
    <t>Plejecenter Hyrdevænget</t>
  </si>
  <si>
    <t>Læsø Kommune</t>
  </si>
  <si>
    <t>Mariagerfjord Kommune</t>
  </si>
  <si>
    <t>Plejehjemmet Skovbo</t>
  </si>
  <si>
    <t>Middelfart Kommune</t>
  </si>
  <si>
    <t>Plejehjemmet Gjesing Midtby</t>
  </si>
  <si>
    <t>Morsø Kommune</t>
  </si>
  <si>
    <t>Plejehjemmet Østerbyen</t>
  </si>
  <si>
    <t>Norddjurs Kommune</t>
  </si>
  <si>
    <t>Plejehjemmet Åhaven</t>
  </si>
  <si>
    <t>Nordfyns Kommune</t>
  </si>
  <si>
    <t>Plejehjemmet Østergården</t>
  </si>
  <si>
    <t>Nyborg Kommune</t>
  </si>
  <si>
    <t>Plejehjemmet Tjæreborg</t>
  </si>
  <si>
    <t>Næstved Kommune</t>
  </si>
  <si>
    <t>Plejehjemmet Dagmargården</t>
  </si>
  <si>
    <t>Odder Kommune</t>
  </si>
  <si>
    <t>Plejehjemmet Landlyst </t>
  </si>
  <si>
    <t>Odense Kommune</t>
  </si>
  <si>
    <t>Plejehjemmet Fovrfeld </t>
  </si>
  <si>
    <t>Odsherred Kommune</t>
  </si>
  <si>
    <t>Plejehjemmet Lyngvej</t>
  </si>
  <si>
    <t>Randers Kommune</t>
  </si>
  <si>
    <t>Plejehjemmet Bytoften</t>
  </si>
  <si>
    <t>Rebild Kommune</t>
  </si>
  <si>
    <t>Plejehjemmet Solgården</t>
  </si>
  <si>
    <t>Ringkøbing-Skjern Kommune</t>
  </si>
  <si>
    <t>Plejehjemmet Margrethegården</t>
  </si>
  <si>
    <t>Ringsted Kommune</t>
  </si>
  <si>
    <t>Plejehjemmet Esehuset</t>
  </si>
  <si>
    <t>Roskilde Kommune</t>
  </si>
  <si>
    <t>Plejehjemmet Sirius Seniorbo</t>
  </si>
  <si>
    <t>Rudersdal Kommune</t>
  </si>
  <si>
    <t>Plejehjemmet Hedelund</t>
  </si>
  <si>
    <t>Rødovre Kommune</t>
  </si>
  <si>
    <t>Fanø Plejecenter</t>
  </si>
  <si>
    <t>Samsø Kommune</t>
  </si>
  <si>
    <t>Plejecenter Voldum</t>
  </si>
  <si>
    <t>Silkeborg Kommune</t>
  </si>
  <si>
    <t>Plejecenter Anlægget</t>
  </si>
  <si>
    <t>Skanderborg Kommune</t>
  </si>
  <si>
    <t>Sall Friplejehjem</t>
  </si>
  <si>
    <t>Skive Kommune</t>
  </si>
  <si>
    <t>Plejecenter Thorshøj</t>
  </si>
  <si>
    <t>Slagelse Kommune</t>
  </si>
  <si>
    <t>Plejecenter Tinghøj</t>
  </si>
  <si>
    <t>Solrød Kommune</t>
  </si>
  <si>
    <t>Plejecenter Møllegården</t>
  </si>
  <si>
    <t>Sorø Kommune</t>
  </si>
  <si>
    <t>Plejecenter Hinneruplund</t>
  </si>
  <si>
    <t>Stevns Kommune</t>
  </si>
  <si>
    <t>Plejecenter Solhøj</t>
  </si>
  <si>
    <t>Struer Kommune</t>
  </si>
  <si>
    <t>Plejehjemmet Kongsted </t>
  </si>
  <si>
    <t>Svendborg Kommune</t>
  </si>
  <si>
    <t>Plejehjemmet Dalby</t>
  </si>
  <si>
    <t>Syddjurs Kommune</t>
  </si>
  <si>
    <t>Sønderborg Kommune</t>
  </si>
  <si>
    <t>Plejehjemmet Solhaven</t>
  </si>
  <si>
    <t>Thisted Kommune</t>
  </si>
  <si>
    <t>Plejehjemmet Hylleholt</t>
  </si>
  <si>
    <t>Tønder Kommune</t>
  </si>
  <si>
    <t>Plejehjemmet Tycho Brahes Vej</t>
  </si>
  <si>
    <t>Tårnby Kommune</t>
  </si>
  <si>
    <t>Plejehjemmet Lindevej</t>
  </si>
  <si>
    <t>Plejehjemmet Frederiksgade</t>
  </si>
  <si>
    <t>Varde Kommune</t>
  </si>
  <si>
    <t>Plejehjemmet Grøndalshusene </t>
  </si>
  <si>
    <t>Vejen Kommune</t>
  </si>
  <si>
    <t>Plejehjemmet Else Marie</t>
  </si>
  <si>
    <t>Vejle Kommune</t>
  </si>
  <si>
    <t>Pleje- og Rehabiliteringscenter Skovgaarden</t>
  </si>
  <si>
    <t>Vesthimmerlands Kommune</t>
  </si>
  <si>
    <t>Pleje- og Aktivitetscenter Lystholm</t>
  </si>
  <si>
    <t>Vordingborg Kommune</t>
  </si>
  <si>
    <t>Pleje- og Aktivitetscenter Egelunden</t>
  </si>
  <si>
    <t>Ærø Kommune</t>
  </si>
  <si>
    <t>Pleje- og Aktivitetscenter Mergeltoften</t>
  </si>
  <si>
    <t>Aabenraa Kommune</t>
  </si>
  <si>
    <t>Pleje- og Aktivitetscenter Øresundshjemmet</t>
  </si>
  <si>
    <t>Aalborg Kommune</t>
  </si>
  <si>
    <t>Pleje- og Aktivitetscenter Benediktehjemmet</t>
  </si>
  <si>
    <t>Aarhus Kommune</t>
  </si>
  <si>
    <t>Distrikt    - Madsbyhus</t>
  </si>
  <si>
    <t>Distrikt    - Rosenlunden</t>
  </si>
  <si>
    <t>Distrikt    - Stævnhøj Plejecenter</t>
  </si>
  <si>
    <t>Distrikt    - Øster Elkjær Demens</t>
  </si>
  <si>
    <t>Distrikt    - Ulleruphus</t>
  </si>
  <si>
    <t>Distrikt 12, 13 og 14 Hybyhus pleje, leve-bo og special afdelinger  </t>
  </si>
  <si>
    <t>Othello Plejecenter</t>
  </si>
  <si>
    <t>Flintholm Plejeboliger</t>
  </si>
  <si>
    <t>OK Prinsesse Benedikte</t>
  </si>
  <si>
    <t>OK-Fonden Lotte</t>
  </si>
  <si>
    <t>Betaniahjemmet</t>
  </si>
  <si>
    <t>Kastanjehaven</t>
  </si>
  <si>
    <t>Dronning Anne-Marie Centret</t>
  </si>
  <si>
    <t>Altiden  Akaciegården Plejecenter</t>
  </si>
  <si>
    <t>Den Selvejende inst. Søndervang</t>
  </si>
  <si>
    <t>Plejeboligerne Østervang</t>
  </si>
  <si>
    <t>Lindehaven</t>
  </si>
  <si>
    <t>Ingeborggården</t>
  </si>
  <si>
    <t>Aalbæk Plejeboliger</t>
  </si>
  <si>
    <t>Dybvad Ældrecenter</t>
  </si>
  <si>
    <t>Lindevej - LeveBo</t>
  </si>
  <si>
    <t>Drachmannsvænget - LeveBo</t>
  </si>
  <si>
    <t>Bangsbo - LeveBo</t>
  </si>
  <si>
    <t>Plejecenter Ankermedet</t>
  </si>
  <si>
    <t>Østervrå Ældrecenter</t>
  </si>
  <si>
    <t>Strandgården - LeveBo</t>
  </si>
  <si>
    <t>Abildparken - LeveBo</t>
  </si>
  <si>
    <t>Søparken - LeveBo</t>
  </si>
  <si>
    <t>Caspershus</t>
  </si>
  <si>
    <t>Sæby Ældrecenter</t>
  </si>
  <si>
    <t>Omsorgscenter Tolleruphøj</t>
  </si>
  <si>
    <t>Omsorgscenter Solgården</t>
  </si>
  <si>
    <t>Omsorgscenter De Tre Ege</t>
  </si>
  <si>
    <t>Omsorgscenter Nordhøj</t>
  </si>
  <si>
    <t>Attendo Lærkevej</t>
  </si>
  <si>
    <t>Omsorgscenter Pedershave</t>
  </si>
  <si>
    <t>Plejehjemmet Solbjerghaven</t>
  </si>
  <si>
    <t>Plejehjemmet Svanepunktet</t>
  </si>
  <si>
    <t>Plejehjemmet Lillevang</t>
  </si>
  <si>
    <t xml:space="preserve">Ryetbo Plejehjem  selvejende inst. </t>
  </si>
  <si>
    <t>Plejehjemmet Lysbjergparken</t>
  </si>
  <si>
    <t>Plejehjemmet Lykkevalg</t>
  </si>
  <si>
    <t>Plejehjemmet Steensvang</t>
  </si>
  <si>
    <t>Plejehjemmet Humlehaven</t>
  </si>
  <si>
    <t>Plejehjemmet Nørrevænget </t>
  </si>
  <si>
    <t>Plejehjemmet Åløkkeparken</t>
  </si>
  <si>
    <t>Plejehjemmet Tingager</t>
  </si>
  <si>
    <t>Brogårdshøj</t>
  </si>
  <si>
    <t>Salem</t>
  </si>
  <si>
    <t>Kløckershave</t>
  </si>
  <si>
    <t>Adelaïde</t>
  </si>
  <si>
    <t>Lindely</t>
  </si>
  <si>
    <t>Søndersøhave</t>
  </si>
  <si>
    <t>Egebjerg</t>
  </si>
  <si>
    <t>Nymosehave</t>
  </si>
  <si>
    <t>Rygårdcentret</t>
  </si>
  <si>
    <t>Holmegårdsparken</t>
  </si>
  <si>
    <t>Jægersborghave</t>
  </si>
  <si>
    <t>Plejehjemmet Hareskovbo</t>
  </si>
  <si>
    <t>Seniorcenter Møllegården</t>
  </si>
  <si>
    <t>Seniorcenter Bakkegården</t>
  </si>
  <si>
    <t>Seniorcenter Egegården</t>
  </si>
  <si>
    <t>Seniorcenter Rosenlund</t>
  </si>
  <si>
    <t>Ældrecenter Sydvestvej</t>
  </si>
  <si>
    <t>Ældrecenter Hvissinge</t>
  </si>
  <si>
    <t>Ældrecenter Dalvangen</t>
  </si>
  <si>
    <t>Lokalcentret Møllehøj</t>
  </si>
  <si>
    <t>Nældebjerg - Kompetencecenter for Demens</t>
  </si>
  <si>
    <t>Fribo Greve</t>
  </si>
  <si>
    <t>Strandcentret Plejecenter</t>
  </si>
  <si>
    <t>Langagergård Plejecenter</t>
  </si>
  <si>
    <t>Søstersanatoriet ApS</t>
  </si>
  <si>
    <t>Plejehjemmet Dagmarsminde</t>
  </si>
  <si>
    <t>Ellen Mariehjemmet</t>
  </si>
  <si>
    <t>Trongården</t>
  </si>
  <si>
    <t>Skovsminde plejecenter</t>
  </si>
  <si>
    <t>Bakkebo Omsorgscenter</t>
  </si>
  <si>
    <t>Bavne Ager</t>
  </si>
  <si>
    <t>PlejeGribskov Helsingegården</t>
  </si>
  <si>
    <t>Helene Mariehjemmet</t>
  </si>
  <si>
    <t>Blomsterhaven  Demensbolig </t>
  </si>
  <si>
    <t>Plejecenter Kildehuset, Skærmet enhed</t>
  </si>
  <si>
    <t>Idestrup Plejecenter</t>
  </si>
  <si>
    <t>Plejehjem Skovvej</t>
  </si>
  <si>
    <t>Plejecenter Toreby</t>
  </si>
  <si>
    <t>Plejecenteret Helenehuset og Skærmet Helenehuset</t>
  </si>
  <si>
    <t>Plejecenter Solgården</t>
  </si>
  <si>
    <t>Plejecenter Doktorparken</t>
  </si>
  <si>
    <t>GuldBoSund Friplejehjem og Rehabilitering</t>
  </si>
  <si>
    <t>Plejecenter Sømarken og Sømarken Skærmet</t>
  </si>
  <si>
    <t>Plejecenter Præstemarken</t>
  </si>
  <si>
    <t>Plejecenter Kildebo</t>
  </si>
  <si>
    <t>Plejecenter Oasen</t>
  </si>
  <si>
    <t>Bakkehuset</t>
  </si>
  <si>
    <t>Plejecenter Højmarken</t>
  </si>
  <si>
    <t>Sommersted Plejehjem</t>
  </si>
  <si>
    <t>Sillerup Plejekollegium S/I</t>
  </si>
  <si>
    <t>Haderslev Friplejehjem</t>
  </si>
  <si>
    <t xml:space="preserve">Humlehaven Plejecenter </t>
  </si>
  <si>
    <t>Solhjem Plejecenter</t>
  </si>
  <si>
    <t>Hundested Plejecenter</t>
  </si>
  <si>
    <t>Arresøparken Plejecenter</t>
  </si>
  <si>
    <t>Løvdalen Plejecenter</t>
  </si>
  <si>
    <t>Møllebo Plejecenter</t>
  </si>
  <si>
    <t>Øster Snede Plejecenter</t>
  </si>
  <si>
    <t>Plejecenter Kirkedal</t>
  </si>
  <si>
    <t>Nederbylund Plejecenter</t>
  </si>
  <si>
    <t>Nedergården Plejecenter</t>
  </si>
  <si>
    <t>Plejecenter Kildevældet</t>
  </si>
  <si>
    <t>Bøgely Plejecenter</t>
  </si>
  <si>
    <t>Plejecenter Birkelund</t>
  </si>
  <si>
    <t>Plejehjemmet Strandhøj</t>
  </si>
  <si>
    <t>Den selvejende institution Plejehjemmet OK-Fonden Hornbækhave</t>
  </si>
  <si>
    <t>Attendo Esrumvej</t>
  </si>
  <si>
    <t>Plejehjemmet Montebello</t>
  </si>
  <si>
    <t>Kristinehøj Plejehjem</t>
  </si>
  <si>
    <t>Plejehjemmet Birkebo</t>
  </si>
  <si>
    <t>Plejehjemmet Falkenberg</t>
  </si>
  <si>
    <t>Plejehjemmet Grønnehaven</t>
  </si>
  <si>
    <t>Herlevgaard Center</t>
  </si>
  <si>
    <t>Lærkegaard Center</t>
  </si>
  <si>
    <t>Lille Birkholm Center</t>
  </si>
  <si>
    <t>Plejehjemmet Hjortespring</t>
  </si>
  <si>
    <t>Ørnhøj Friplejehjem</t>
  </si>
  <si>
    <t>Herning Kommune</t>
  </si>
  <si>
    <t>Kastaniegården Plejecenter</t>
  </si>
  <si>
    <t>HS Bofællesskabet</t>
  </si>
  <si>
    <t>Sørvad Plejehjem</t>
  </si>
  <si>
    <t>Rosenlund Plejecenter</t>
  </si>
  <si>
    <t>Sandfeldgården</t>
  </si>
  <si>
    <t>Plejecenter Engholmcentret</t>
  </si>
  <si>
    <t>Højbo Friplejehjem</t>
  </si>
  <si>
    <t>Plejehjemmet Kildehøj</t>
  </si>
  <si>
    <t>Søglimt Plejecenter</t>
  </si>
  <si>
    <t>Plejecentret Birketoft</t>
  </si>
  <si>
    <t>Lind Plejecenter</t>
  </si>
  <si>
    <t>Toftebo Plejecenter</t>
  </si>
  <si>
    <t>Plejecenter Fuglsangsø Centret</t>
  </si>
  <si>
    <t>Vesterled Plejecenter</t>
  </si>
  <si>
    <t>Lindegården Plejecenter</t>
  </si>
  <si>
    <t>Lions Park plejehjem</t>
  </si>
  <si>
    <t>Ålholmhjemmet</t>
  </si>
  <si>
    <t>Plejehjemmet Bauneparken</t>
  </si>
  <si>
    <t>Plejehjemmet Skanselyet</t>
  </si>
  <si>
    <t>Sophienborg Plejehjem</t>
  </si>
  <si>
    <t>Plejehjemmet Skovhuset</t>
  </si>
  <si>
    <t>Ældrecenter Fynsgade</t>
  </si>
  <si>
    <t>Ældrecenter Vikingbanke</t>
  </si>
  <si>
    <t>Ældrecenter Mariebo</t>
  </si>
  <si>
    <t>Ældrecenter Lynggården</t>
  </si>
  <si>
    <t>Ældrecenter Havgården</t>
  </si>
  <si>
    <t xml:space="preserve">Ældrecenter Bålhøj       </t>
  </si>
  <si>
    <t>Ældrecenter Svanelundsbakken</t>
  </si>
  <si>
    <t>Ældrecenter Lundgården</t>
  </si>
  <si>
    <t>Ældrecenter Vellingshøj</t>
  </si>
  <si>
    <t>Ældrecenter Skovgården</t>
  </si>
  <si>
    <t>Ældrecenter Vesterlund</t>
  </si>
  <si>
    <t>Fjordstjernen Boliger og Sundhedscenter</t>
  </si>
  <si>
    <t>Plejecenter Kastaniely</t>
  </si>
  <si>
    <t>Stenhusbakken Plejeboliger</t>
  </si>
  <si>
    <t>Tysingehave Pleje- og Dagcenter</t>
  </si>
  <si>
    <t>Plejecenter Elmelunden</t>
  </si>
  <si>
    <t>Plejecenter Samsøvej</t>
  </si>
  <si>
    <t>Plejeboligerne Center Vest</t>
  </si>
  <si>
    <t>Sevel Alderdomshjem</t>
  </si>
  <si>
    <t>Vinderup plejehjem</t>
  </si>
  <si>
    <t>Plejeboligerne Krohaven</t>
  </si>
  <si>
    <t>Ulfborg Aktiv Center</t>
  </si>
  <si>
    <t>Den Selvejende institution Holstebro-Alstrup Friplejehjem</t>
  </si>
  <si>
    <t>Plejeboligerne Mellemtoft</t>
  </si>
  <si>
    <t>Pensionistcentret Bakkebo</t>
  </si>
  <si>
    <t>Plejeboligerne Parkvænget</t>
  </si>
  <si>
    <t>Plejeboligerne Beringshaven</t>
  </si>
  <si>
    <t>Skovly plejebolig- Demens</t>
  </si>
  <si>
    <t>Slotsgården</t>
  </si>
  <si>
    <t xml:space="preserve">Ceres Demens </t>
  </si>
  <si>
    <t>Malteriet</t>
  </si>
  <si>
    <t xml:space="preserve">Ceres  </t>
  </si>
  <si>
    <t>Egebakken</t>
  </si>
  <si>
    <t>Nørrevang</t>
  </si>
  <si>
    <t>Tamdrup Centret</t>
  </si>
  <si>
    <t>Drivhuset</t>
  </si>
  <si>
    <t>Birkebo</t>
  </si>
  <si>
    <t>Gedvedhus</t>
  </si>
  <si>
    <t xml:space="preserve">Præsthøjgården, F-parterre </t>
  </si>
  <si>
    <t xml:space="preserve">Præsthøjgården, F-Stuen </t>
  </si>
  <si>
    <t xml:space="preserve">Præsthøjgården B/C </t>
  </si>
  <si>
    <t>Søndergården</t>
  </si>
  <si>
    <t>Dronning Ingrids Hjem</t>
  </si>
  <si>
    <t>Orions Hus</t>
  </si>
  <si>
    <t>Skovly Plejecenter</t>
  </si>
  <si>
    <t>Egebo</t>
  </si>
  <si>
    <t>Klovenhøj</t>
  </si>
  <si>
    <t>Gefionshave</t>
  </si>
  <si>
    <t>Lindehøj Centret</t>
  </si>
  <si>
    <t>Horsens Friplejehjem</t>
  </si>
  <si>
    <t>Svendebjerghave Midlertidig Døgnrehabilitering</t>
  </si>
  <si>
    <t>Torndalshave</t>
  </si>
  <si>
    <t>Plejehjemmet Dybenskærhave</t>
  </si>
  <si>
    <t>Plejehjemmet Strandmarkshave</t>
  </si>
  <si>
    <t>Den Selvejende Institution Søvangsgården</t>
  </si>
  <si>
    <t>Plejehjemmet Krogstenshave</t>
  </si>
  <si>
    <t>Torstorp Plejehjem- og Rehabiliteringscenter</t>
  </si>
  <si>
    <t> Henriksdal Plejehjem</t>
  </si>
  <si>
    <t>Sengeløse Plejehjem</t>
  </si>
  <si>
    <t>Birkehøj Plejehjem</t>
  </si>
  <si>
    <t> Baldersbo Plejehjem</t>
  </si>
  <si>
    <t>Omsorgscenter Breelteparken</t>
  </si>
  <si>
    <t>Plejehjem Sophielund</t>
  </si>
  <si>
    <t>Plejeboligerne Louiselund</t>
  </si>
  <si>
    <t>Højris Have</t>
  </si>
  <si>
    <t>Bøgildlund</t>
  </si>
  <si>
    <t>Plejecenter Østervang</t>
  </si>
  <si>
    <t>Plejecenter Solbakken</t>
  </si>
  <si>
    <t>Friplejehjemmet Grønneparken</t>
  </si>
  <si>
    <t>Plejecenter Engparken</t>
  </si>
  <si>
    <t>Rolighedsparken</t>
  </si>
  <si>
    <t>Kærmindeparken</t>
  </si>
  <si>
    <t>Omsorgscenteret Kærbo</t>
  </si>
  <si>
    <t>Saltum Plejecenter</t>
  </si>
  <si>
    <t>Kaas Plejecenter</t>
  </si>
  <si>
    <t>Birkelse Plejecenter</t>
  </si>
  <si>
    <t>Pandrup Plejecenter</t>
  </si>
  <si>
    <t>Brovst friplejehjem</t>
  </si>
  <si>
    <t>Aabybro Plejehjem</t>
  </si>
  <si>
    <t>Solgården Plejecenter</t>
  </si>
  <si>
    <t>Plejecenter Loch Ness</t>
  </si>
  <si>
    <t>Sejerø Ældrehjem</t>
  </si>
  <si>
    <t>Plejecenter Raklev</t>
  </si>
  <si>
    <t>Høng Ældrecenter</t>
  </si>
  <si>
    <t>Bregninge Plejecenter</t>
  </si>
  <si>
    <t>Ældrecentret Enggården</t>
  </si>
  <si>
    <t>Plejecenter Jernholtparken</t>
  </si>
  <si>
    <t>Demens Kompetencecenter Rørmosecenteret</t>
  </si>
  <si>
    <t>Nyvangsparken</t>
  </si>
  <si>
    <t>Svanehøj Plejecenter</t>
  </si>
  <si>
    <t>Dalsbo Plejecenter</t>
  </si>
  <si>
    <t>Lindhøj Plejecenter, afd. Troelskær</t>
  </si>
  <si>
    <t>Lindhøj Plejecenter</t>
  </si>
  <si>
    <t>Birkelund Plejecenter</t>
  </si>
  <si>
    <t>Fjordly Plejehjem</t>
  </si>
  <si>
    <t>Plejehjemmet Vesterled</t>
  </si>
  <si>
    <t>Plejehjemmet Munkensdam</t>
  </si>
  <si>
    <t>Plejehjemmet Teglgårdsparken</t>
  </si>
  <si>
    <t>Plejehjemmet Kongsbjerghjemmet</t>
  </si>
  <si>
    <t>Plejehjemmet Kongebrocentret</t>
  </si>
  <si>
    <t>Elim</t>
  </si>
  <si>
    <t>Plejehjemmet Olivenhaven</t>
  </si>
  <si>
    <t>OK-Fonden Vonsildhave </t>
  </si>
  <si>
    <t>Plejehjemmet Kirsebærhaven</t>
  </si>
  <si>
    <t>OK-Plejecentret Dreyershus</t>
  </si>
  <si>
    <t>Plejehjemmet Bertram Knudsens Have</t>
  </si>
  <si>
    <t>Aalholmhjemmet</t>
  </si>
  <si>
    <t>Højdevang Sogns Plejehjem</t>
  </si>
  <si>
    <t>Plejehjemmet Damsøgaard</t>
  </si>
  <si>
    <t>Rundskuedagens Plejecenter</t>
  </si>
  <si>
    <t>Louise Mariehjemmet</t>
  </si>
  <si>
    <t>Skjulhøjgård</t>
  </si>
  <si>
    <t>Bryggergården</t>
  </si>
  <si>
    <t>Deborah Centret</t>
  </si>
  <si>
    <t>Plejecentret Aftensol</t>
  </si>
  <si>
    <t>Valby Friplejehjem</t>
  </si>
  <si>
    <t>Absalonhus</t>
  </si>
  <si>
    <t>Plejecentret Kærbo</t>
  </si>
  <si>
    <t>Nybodergården</t>
  </si>
  <si>
    <t>Ryholtgård</t>
  </si>
  <si>
    <t>Tingbjerghjemmet</t>
  </si>
  <si>
    <t>Huset William</t>
  </si>
  <si>
    <t>Plejecentret Bonderupgård</t>
  </si>
  <si>
    <t>Lindehusene</t>
  </si>
  <si>
    <t>Grønttorvets Friplejehjem</t>
  </si>
  <si>
    <t>Verdishave</t>
  </si>
  <si>
    <t>Langgadehus</t>
  </si>
  <si>
    <t>Johannesgården</t>
  </si>
  <si>
    <t>Møllehuset</t>
  </si>
  <si>
    <t>Bomi-Parken</t>
  </si>
  <si>
    <t>Plejecenter Rosenborgcentret</t>
  </si>
  <si>
    <t>Klostergårdens Plejehjem</t>
  </si>
  <si>
    <t>Bispebjerghjemmet</t>
  </si>
  <si>
    <t>Kastanjehusene</t>
  </si>
  <si>
    <t>Solgaven Valby</t>
  </si>
  <si>
    <t>Plejecenter Klarahus</t>
  </si>
  <si>
    <t>Slottet</t>
  </si>
  <si>
    <t>Ørestad Plejecenter</t>
  </si>
  <si>
    <t>Plejecentret Egebo</t>
  </si>
  <si>
    <t>Eilersminde</t>
  </si>
  <si>
    <t>Demenscentret Pilehuset</t>
  </si>
  <si>
    <t>Peder Lykke Centret</t>
  </si>
  <si>
    <t>Plejecenter Sølund</t>
  </si>
  <si>
    <t>Håndværkerforeningens Plejehjem</t>
  </si>
  <si>
    <t>Plejecentret Hørgården</t>
  </si>
  <si>
    <t>Fælledgården</t>
  </si>
  <si>
    <t>Ældrecentret i Bjæverskov</t>
  </si>
  <si>
    <t>Møllebo</t>
  </si>
  <si>
    <t>Sandmarksbo</t>
  </si>
  <si>
    <t>Plejeboligerne Boruphøj</t>
  </si>
  <si>
    <t>Køge Nord Plejecenter</t>
  </si>
  <si>
    <t>Lyngbo</t>
  </si>
  <si>
    <t>Lynghøj</t>
  </si>
  <si>
    <t>Nørremarken</t>
  </si>
  <si>
    <t>Tingstedet</t>
  </si>
  <si>
    <t>Stigtebo</t>
  </si>
  <si>
    <t>Humble Plejecenter</t>
  </si>
  <si>
    <t>Rudkøbing Plejehjem</t>
  </si>
  <si>
    <t>Danahus Plejecenter</t>
  </si>
  <si>
    <t>Lindelse Plejecenter</t>
  </si>
  <si>
    <t>Tullebølle Plejecenter</t>
  </si>
  <si>
    <t>Hvalsø Plejehjem</t>
  </si>
  <si>
    <t>Plejehjemmet Bøgebakken</t>
  </si>
  <si>
    <t>ØSTERBO</t>
  </si>
  <si>
    <t>HARBOØRE OMSORGSCENTER</t>
  </si>
  <si>
    <t>Bækmarksbro Plejehjem</t>
  </si>
  <si>
    <t>Plejehjemmet    Hav-Fjord</t>
  </si>
  <si>
    <t>Klinkby Bo- og Dagcenter</t>
  </si>
  <si>
    <t xml:space="preserve">Solgården/Søparken  </t>
  </si>
  <si>
    <t>Plejecentret Rønnebærparken</t>
  </si>
  <si>
    <t>Plejecentret Stokkemarke</t>
  </si>
  <si>
    <t>Sandby Ældrecenter</t>
  </si>
  <si>
    <t>Plejecentret Bøgelunden</t>
  </si>
  <si>
    <t>Plejecentret Bøgevænget</t>
  </si>
  <si>
    <t>Plejecentret Blomsterparken/Kirsebærhaven</t>
  </si>
  <si>
    <t>Plejecentret Lykkeseje</t>
  </si>
  <si>
    <t>Plejecentret Skolebakken</t>
  </si>
  <si>
    <t>Margretecenteret</t>
  </si>
  <si>
    <t>Plejecenter Bredebo</t>
  </si>
  <si>
    <t>Plejecenter Baunehøj</t>
  </si>
  <si>
    <t>Plejecenter Virumgård</t>
  </si>
  <si>
    <t>OK LYSTOFTEBAKKEN</t>
  </si>
  <si>
    <t>Læsø Plejehjem</t>
  </si>
  <si>
    <t>Hobro Friplejehjem</t>
  </si>
  <si>
    <t>Plejecenter Teglgården</t>
  </si>
  <si>
    <t>Plejecenter Fjordvang</t>
  </si>
  <si>
    <t>Plejecenter Bernadottegården</t>
  </si>
  <si>
    <t>Hobro Alderdomshjem</t>
  </si>
  <si>
    <t>Plejecenter Myhlenbergparken</t>
  </si>
  <si>
    <t>Plejecenter Solgaven</t>
  </si>
  <si>
    <t>Demenscenter Skovgården</t>
  </si>
  <si>
    <t>Plejehjemmet Egebo</t>
  </si>
  <si>
    <t>Kongshøj Plejehjem</t>
  </si>
  <si>
    <t>Plejehjemmet Havblik</t>
  </si>
  <si>
    <t>Gelsted Plejehjem</t>
  </si>
  <si>
    <t>Friplejehjemmet Lillebælt</t>
  </si>
  <si>
    <t>Rudbækshøj plejehjem</t>
  </si>
  <si>
    <t>Fænøsund plejehjem</t>
  </si>
  <si>
    <t>Plejehjemmet Skovgade</t>
  </si>
  <si>
    <t>Hvidbjerg Plejecenter</t>
  </si>
  <si>
    <t>Ansgarshjemmet</t>
  </si>
  <si>
    <t>Fjordglimt Plejecenter</t>
  </si>
  <si>
    <t>Duelund</t>
  </si>
  <si>
    <t>Rolstruplund Plejecenter</t>
  </si>
  <si>
    <t>Støberigården</t>
  </si>
  <si>
    <t>Plejecenter Møllehjemmet</t>
  </si>
  <si>
    <t>Plejecenter Fuglsanggården</t>
  </si>
  <si>
    <t>Plejecenter Farsøhthus</t>
  </si>
  <si>
    <t>Plejecenter Glesborg</t>
  </si>
  <si>
    <t>Plejecenter Digterparken</t>
  </si>
  <si>
    <t>Plejecenter Violskrænten &amp; Grønnegården</t>
  </si>
  <si>
    <t>Søbo Plejehjem</t>
  </si>
  <si>
    <t>Møllehaven Plejehjem</t>
  </si>
  <si>
    <t>Vesterbo Plejehjem</t>
  </si>
  <si>
    <t>Kærgården Plejehjem</t>
  </si>
  <si>
    <t>Plejehjem Egevang</t>
  </si>
  <si>
    <t>Vindinge Landsbycenter</t>
  </si>
  <si>
    <t>Plejehjem Rosengården</t>
  </si>
  <si>
    <t>Plejehjem Svanedammen</t>
  </si>
  <si>
    <t xml:space="preserve"> Strandhøjen Friplejehjem </t>
  </si>
  <si>
    <t>Fugleparken</t>
  </si>
  <si>
    <t>Plejeboligerne Birkebo </t>
  </si>
  <si>
    <t>Æblelunden</t>
  </si>
  <si>
    <t>Bakkegården</t>
  </si>
  <si>
    <t>Plejecenter Søvang</t>
  </si>
  <si>
    <t>Plejecenter Røjleparken</t>
  </si>
  <si>
    <t>Munkebocentret</t>
  </si>
  <si>
    <t>SOLGAVEN specialplejeboliger for synshandicappede</t>
  </si>
  <si>
    <t>Birkebjergcentret</t>
  </si>
  <si>
    <t>Symfonien</t>
  </si>
  <si>
    <t>Kildemarkscentret</t>
  </si>
  <si>
    <t>Friplejehjemmet Skovbakkehjemmet</t>
  </si>
  <si>
    <t>Stenslundcentret</t>
  </si>
  <si>
    <t>Bronzealdervej plejeboliger</t>
  </si>
  <si>
    <t>Plejehjemmet Enrum</t>
  </si>
  <si>
    <t>OK-Fonden Gurli-Vibeke </t>
  </si>
  <si>
    <t>OK-Fonden Dyruphus</t>
  </si>
  <si>
    <t>Plejehjemmet Frederiksbroen</t>
  </si>
  <si>
    <t>Plejehjemmet Hvenekilden</t>
  </si>
  <si>
    <t>Plejehjemmet Albanigade</t>
  </si>
  <si>
    <t>Plejehjemmet Sukkerkogeriet</t>
  </si>
  <si>
    <t>Plejehjemmet Ejlstrup</t>
  </si>
  <si>
    <t>Plejehjemmet Svovlhatten</t>
  </si>
  <si>
    <t>Plejehjemmet Skt. Hans Parken</t>
  </si>
  <si>
    <t>Plejehjemmet Korsløkkehaven</t>
  </si>
  <si>
    <t>Bofællesskabet Næsbyhus</t>
  </si>
  <si>
    <t>Plejehjemmet Ærtebjerghaven</t>
  </si>
  <si>
    <t>Fællesboligerne Lille Glasvej</t>
  </si>
  <si>
    <t>Plejehjemmet Herluf Trolle</t>
  </si>
  <si>
    <t>Plejehjemmet Bolbro</t>
  </si>
  <si>
    <t>Plejehjemmet Ida Marie</t>
  </si>
  <si>
    <t>Plejehjemmet Rytterkasernen</t>
  </si>
  <si>
    <t>Plejehjemmet Marienlund</t>
  </si>
  <si>
    <t>Lokalcenter Rosengård</t>
  </si>
  <si>
    <t>Tornbjerg Friplejehjem</t>
  </si>
  <si>
    <t>Plejehjemmet Sanderum</t>
  </si>
  <si>
    <t>Odense Friplejehjem Provstegaardshjemmet </t>
  </si>
  <si>
    <t>Plejehjemmet Villestofte</t>
  </si>
  <si>
    <t>Plejehjemmet Blomsterdalen     </t>
  </si>
  <si>
    <t>Plejehjemmet Havebæk</t>
  </si>
  <si>
    <t>Plejecentret Grevinge</t>
  </si>
  <si>
    <t>Plejecentret Præstevænget</t>
  </si>
  <si>
    <t>Plejecentret Grønnegården</t>
  </si>
  <si>
    <t>Plejecentret Solvognen</t>
  </si>
  <si>
    <t>OK-Fonden Baeshøjgård</t>
  </si>
  <si>
    <t>Bobjergcentret</t>
  </si>
  <si>
    <t>Plejecentret Bakkegården</t>
  </si>
  <si>
    <t>Spentrup Ældrecenter</t>
  </si>
  <si>
    <t>Faarup Ældrecenter</t>
  </si>
  <si>
    <t>Dronningborg</t>
  </si>
  <si>
    <t>Kristrup centret</t>
  </si>
  <si>
    <t>Randers Friplejehjem</t>
  </si>
  <si>
    <t>Plejecentret Solbakken</t>
  </si>
  <si>
    <t>Randers Klosters Plejehjem</t>
  </si>
  <si>
    <t>Asferg Ældrecenter/Terneparken</t>
  </si>
  <si>
    <t>Plejecenter Svaleparken</t>
  </si>
  <si>
    <t>Plejecenter Vorup</t>
  </si>
  <si>
    <t>Områdecenter Rosenvænget</t>
  </si>
  <si>
    <t>Plejecenter Tirsdalen</t>
  </si>
  <si>
    <t>Ældrecenter Åbakken</t>
  </si>
  <si>
    <t>Plejehjemmet Kildevang</t>
  </si>
  <si>
    <t xml:space="preserve">Huset Nyvang </t>
  </si>
  <si>
    <t>Områdecenter Lindevænget</t>
  </si>
  <si>
    <t>Landsbyen Møllevang</t>
  </si>
  <si>
    <t>Områdecenter Borupvænget</t>
  </si>
  <si>
    <t>Områdecenter Randers Kollektivhus</t>
  </si>
  <si>
    <t>Rørbæk Ældrecenter Engparken</t>
  </si>
  <si>
    <t>Bælum Ældrecenter Møllevangen</t>
  </si>
  <si>
    <t>Terndrup Ældrecenter</t>
  </si>
  <si>
    <t>Nørager Friplejehjem</t>
  </si>
  <si>
    <t>Ådalscentret</t>
  </si>
  <si>
    <t>Stauning Friplejehjem</t>
  </si>
  <si>
    <t>Åstedparken Ældrecenter</t>
  </si>
  <si>
    <t>Vorgod Ældrecenter</t>
  </si>
  <si>
    <t>Hemmet Plejehjem</t>
  </si>
  <si>
    <t>Tim Omsorgspleje - Plejehjem</t>
  </si>
  <si>
    <t>Centerparken Ældrecenter, Videbæk</t>
  </si>
  <si>
    <t>Enghaven ældrecenter</t>
  </si>
  <si>
    <t>Fjordglimt Ældrecenter</t>
  </si>
  <si>
    <t>Fjordparken Ældrecenter</t>
  </si>
  <si>
    <t xml:space="preserve">Plejehjemmet Bakkely </t>
  </si>
  <si>
    <t>Egvad Plejehjem</t>
  </si>
  <si>
    <t>Rosenlunden</t>
  </si>
  <si>
    <t>Spjald Pleje- og Aktivitetscenter</t>
  </si>
  <si>
    <t>Plejehjemmet Klokkebjerg</t>
  </si>
  <si>
    <t>Ringkøbing Plejehjem</t>
  </si>
  <si>
    <t>Plejecenter Ortved</t>
  </si>
  <si>
    <t>Knud Lavard Centret</t>
  </si>
  <si>
    <t>Omsorgscentret Toftehøjen</t>
  </si>
  <si>
    <t>Oasen</t>
  </si>
  <si>
    <t>Gundsø Omsorgscenter</t>
  </si>
  <si>
    <t>Plejehjemmet Himmelev Gl. Præstegård</t>
  </si>
  <si>
    <t>Margrethe Hjemmet</t>
  </si>
  <si>
    <t>Plejecenter Sct. Jørgensbjerg</t>
  </si>
  <si>
    <t>Plejecenter Kastanjehaven</t>
  </si>
  <si>
    <t>Bernadottegården</t>
  </si>
  <si>
    <t>Hyrdehøj Plejecenter</t>
  </si>
  <si>
    <t>Plejecenter Trekroner</t>
  </si>
  <si>
    <t>Demenscenter Kristiansminde</t>
  </si>
  <si>
    <t>Plejecenter Skovbrynet</t>
  </si>
  <si>
    <t>Bofællesskaberne Æblehaven</t>
  </si>
  <si>
    <t>Plejecenter Rude Skov</t>
  </si>
  <si>
    <t>Plejecenter Bistrupvang</t>
  </si>
  <si>
    <t>Plejecenter Frydenholm</t>
  </si>
  <si>
    <t>Lions Park Søllerød</t>
  </si>
  <si>
    <t>Plejecenter Byageren</t>
  </si>
  <si>
    <t>Fribo Holte</t>
  </si>
  <si>
    <t>Birkerødpark</t>
  </si>
  <si>
    <t>Plejecentret Sjælsø</t>
  </si>
  <si>
    <t>Plejehjemmet Engskrænten</t>
  </si>
  <si>
    <t>Ældrecentret Broparken</t>
  </si>
  <si>
    <t>Plejehjemmet Ørbygård</t>
  </si>
  <si>
    <t>Dorthe Mariehjemmet</t>
  </si>
  <si>
    <t>Plejecenter Kildemosen Samsø</t>
  </si>
  <si>
    <t>Søvangen</t>
  </si>
  <si>
    <t>Fuglemosen</t>
  </si>
  <si>
    <t>Solgården</t>
  </si>
  <si>
    <t>Malmhøj</t>
  </si>
  <si>
    <t>Voel Friplejehjem</t>
  </si>
  <si>
    <t>Virklund Plejecenter</t>
  </si>
  <si>
    <t>Toftevang Plejecenter</t>
  </si>
  <si>
    <t>Kragelund Plejecenter</t>
  </si>
  <si>
    <t>Remstruplund</t>
  </si>
  <si>
    <t>Fårvang Ældrecenter</t>
  </si>
  <si>
    <t>Sejs Plejecenter</t>
  </si>
  <si>
    <t>Rødegård</t>
  </si>
  <si>
    <t>Kjellerup Friplejehjem</t>
  </si>
  <si>
    <t>Funder Plejecenter</t>
  </si>
  <si>
    <t>Sandgårdsparken</t>
  </si>
  <si>
    <t>Karolinelundscentret</t>
  </si>
  <si>
    <t>Lysbro Plejecenter</t>
  </si>
  <si>
    <t>Gødvad Plejecenter Kongsbergvej 7</t>
  </si>
  <si>
    <t>Marienlund</t>
  </si>
  <si>
    <t>Plejecenter Bøgehaven</t>
  </si>
  <si>
    <t>Plejecenter Søndervang</t>
  </si>
  <si>
    <t>Specialcenter Baunegården</t>
  </si>
  <si>
    <t>Plejecenter Møllehjørnet</t>
  </si>
  <si>
    <t>Plejecenter Tjørnehaven</t>
  </si>
  <si>
    <t>Plejecenter Kildegården</t>
  </si>
  <si>
    <t>Plejecenter Dagmargården</t>
  </si>
  <si>
    <t>Plejecenter Præstehaven</t>
  </si>
  <si>
    <t>Fællesskabets Hus Ry</t>
  </si>
  <si>
    <t>Højslev Plejecenter</t>
  </si>
  <si>
    <t>Selde Plejecenter</t>
  </si>
  <si>
    <t>Oddense Plejecenter</t>
  </si>
  <si>
    <t>Plejecenter Bøgely</t>
  </si>
  <si>
    <t>Lem Plejecenter</t>
  </si>
  <si>
    <t>Breumgård Plejecenter</t>
  </si>
  <si>
    <t>Roslev Plejecenter</t>
  </si>
  <si>
    <t>Skive Friplejehjem</t>
  </si>
  <si>
    <t>Balling Plejecenter</t>
  </si>
  <si>
    <t>Durup Plejecenter</t>
  </si>
  <si>
    <t>Glyngøre Plejecenter</t>
  </si>
  <si>
    <t>Rødding Plejecenter</t>
  </si>
  <si>
    <t>Jebjerg Plejecenter</t>
  </si>
  <si>
    <t>Plejecenter Marienlyst</t>
  </si>
  <si>
    <t>Plejecenter Skovbakkehjemmet</t>
  </si>
  <si>
    <t>Plejecenter Gammelgaard</t>
  </si>
  <si>
    <t>Plejecenter - Kirke Stillinge</t>
  </si>
  <si>
    <t>Plejecenter - Quistgården</t>
  </si>
  <si>
    <t>Plejecenter - Møllebakken</t>
  </si>
  <si>
    <t>Plejecenter - Hjemmet ved Noret, Skælskør</t>
  </si>
  <si>
    <t>Plejecenter Q4</t>
  </si>
  <si>
    <t>Plejecenter Lützensvej</t>
  </si>
  <si>
    <t>Antvorskov - det selvejende plejecenter</t>
  </si>
  <si>
    <t>Slagelse Friplejehjem</t>
  </si>
  <si>
    <t>Plejecenter - Smedegade</t>
  </si>
  <si>
    <t>Plejecenter - Blomstergården</t>
  </si>
  <si>
    <t>Plejecenter Christians Have-Privat</t>
  </si>
  <si>
    <t>Plejecenter Christians Have - kommunal</t>
  </si>
  <si>
    <t>Plejecenter Egecentret</t>
  </si>
  <si>
    <t>Plejecenter Lynge Plejeboliger</t>
  </si>
  <si>
    <t>Plejecenter Slaglille plejeboliger</t>
  </si>
  <si>
    <t>Plejecenter Holbergcentret</t>
  </si>
  <si>
    <t>Plejecenter Blomstergården/Mølleparken</t>
  </si>
  <si>
    <t>Røde Kors Hjemmet</t>
  </si>
  <si>
    <t>Magdalene Mariehjemmet</t>
  </si>
  <si>
    <t xml:space="preserve">Plejecenter Stevnshøj </t>
  </si>
  <si>
    <t>Plushøj</t>
  </si>
  <si>
    <t>Egehaven</t>
  </si>
  <si>
    <t>Hotherhaven</t>
  </si>
  <si>
    <t>Demensafsnittet Svalegangen</t>
  </si>
  <si>
    <t>Asp Friplejehjem</t>
  </si>
  <si>
    <t>Enggård Centret</t>
  </si>
  <si>
    <t>Bangs Have</t>
  </si>
  <si>
    <t>Vindeby Pilevej</t>
  </si>
  <si>
    <t>Ådalen Plejecenter</t>
  </si>
  <si>
    <t>Hesselager Plejecenter</t>
  </si>
  <si>
    <t>Gudbjerg Plejecenter</t>
  </si>
  <si>
    <t>Ollerup Plejecenter</t>
  </si>
  <si>
    <t>Plejecenter Thurøhus</t>
  </si>
  <si>
    <t>Plejecenter Damgården</t>
  </si>
  <si>
    <t>Plejecenter Trollehøj</t>
  </si>
  <si>
    <t>Caroline Amalie</t>
  </si>
  <si>
    <t>Strandlyst Boliger</t>
  </si>
  <si>
    <t>Tåsinge Plejecenter</t>
  </si>
  <si>
    <t>Svendborg Friplejehjem</t>
  </si>
  <si>
    <t>Trollemose Plejecenter</t>
  </si>
  <si>
    <t>Plejecenter Frøavlen</t>
  </si>
  <si>
    <t>Stenstrup Plejecenter</t>
  </si>
  <si>
    <t>Aldersro Plejecenter</t>
  </si>
  <si>
    <t>Bryghuset - Svendborg Demensby</t>
  </si>
  <si>
    <t>Plejeboligerne Rosengården</t>
  </si>
  <si>
    <t>Plejeboligerne Lillerupparken</t>
  </si>
  <si>
    <t>Plejeboligerne Søhusparken</t>
  </si>
  <si>
    <t xml:space="preserve">Dalsmark Plejehjem             </t>
  </si>
  <si>
    <t>Broager plejecenter</t>
  </si>
  <si>
    <t>Tandsbjerg Plejehjem</t>
  </si>
  <si>
    <t>Gråsten Plejehjem</t>
  </si>
  <si>
    <t>Guderup Plejehjem</t>
  </si>
  <si>
    <t>Hørup Plejecenter</t>
  </si>
  <si>
    <t>Dybbøl Plejecenter</t>
  </si>
  <si>
    <t>Amaliehaven Plejecenter</t>
  </si>
  <si>
    <t>Plejecenter Mølleparken</t>
  </si>
  <si>
    <t>Tangshave Bo- og Aktivitetscenter</t>
  </si>
  <si>
    <t>Klitrosen Plejecenter</t>
  </si>
  <si>
    <t>Trye Plejecenter</t>
  </si>
  <si>
    <t>Friplejehjemmet Bedsted Thy</t>
  </si>
  <si>
    <t>Plejecenter Kastaniegården</t>
  </si>
  <si>
    <t>Fyrglimt Plejecenter</t>
  </si>
  <si>
    <t>Plejecenter Kløvermarken</t>
  </si>
  <si>
    <t>Dragsbækcentret</t>
  </si>
  <si>
    <t>Sct. Thøgersgaard Plejecenter</t>
  </si>
  <si>
    <t>Kristianslyst Plejecenter</t>
  </si>
  <si>
    <t>Åbakken Plejecenter</t>
  </si>
  <si>
    <t>Vibedal Plejecenter</t>
  </si>
  <si>
    <t>Plejecenter Hjørnegården</t>
  </si>
  <si>
    <t>Plejecenter Digegården</t>
  </si>
  <si>
    <t>S/I Agerskov Friplejehjem Møllevangen</t>
  </si>
  <si>
    <t>Leos Plejecenter</t>
  </si>
  <si>
    <t>Plejecenter Mosbølparken</t>
  </si>
  <si>
    <t>Plejecenter Lindevang</t>
  </si>
  <si>
    <t>Plejecenter Toftegården</t>
  </si>
  <si>
    <t>Richtsens Plejecenter</t>
  </si>
  <si>
    <t>Plejehjemmet Ugandavej</t>
  </si>
  <si>
    <t>Plejehjemmet Pyrus Allé</t>
  </si>
  <si>
    <t>Plejehjemmet Tagenshus</t>
  </si>
  <si>
    <t>Plejehjemmet Irlandsvej</t>
  </si>
  <si>
    <t>Plejehjemmet Løjtegårdsvej</t>
  </si>
  <si>
    <t>Rønnebo</t>
  </si>
  <si>
    <t>Vallensbæk Kommune</t>
  </si>
  <si>
    <t>Højstruphave</t>
  </si>
  <si>
    <t>Søgården</t>
  </si>
  <si>
    <t>Plejecenter Skovhøj</t>
  </si>
  <si>
    <t>Tistrup Plejecenter</t>
  </si>
  <si>
    <t>Sognelunden</t>
  </si>
  <si>
    <t>Ansager Plejecenter</t>
  </si>
  <si>
    <t>Plejecenter Poghøj</t>
  </si>
  <si>
    <t>Lyngparken Øst</t>
  </si>
  <si>
    <t>Lyngparken Vest</t>
  </si>
  <si>
    <t>Demensplejecenter Skovparken</t>
  </si>
  <si>
    <t>Blaabjerg Pleje- og Aktivitetscenter</t>
  </si>
  <si>
    <t>Aktivitetscentret</t>
  </si>
  <si>
    <t>Helle Plejecenter</t>
  </si>
  <si>
    <t>Plejecenter Carolineparken</t>
  </si>
  <si>
    <t>Lindecentret</t>
  </si>
  <si>
    <t xml:space="preserve">Åparken </t>
  </si>
  <si>
    <t>Åstruplund</t>
  </si>
  <si>
    <t>Blomsterengen</t>
  </si>
  <si>
    <t>Dixensminde</t>
  </si>
  <si>
    <t>Birkely</t>
  </si>
  <si>
    <t>Lundtoft</t>
  </si>
  <si>
    <t>Enghaven</t>
  </si>
  <si>
    <t>Kærdalen</t>
  </si>
  <si>
    <t>Plejecenter Stensvang</t>
  </si>
  <si>
    <t>Plejecenter Sandbjerg</t>
  </si>
  <si>
    <t>Demensplejecenter Kløverhaven</t>
  </si>
  <si>
    <t>Plejecenter Hovergården</t>
  </si>
  <si>
    <t>Plejecenter Ågården</t>
  </si>
  <si>
    <t>Plejecenter Gulkrog</t>
  </si>
  <si>
    <t>Den Selvejende Institution OK-Centret Betty Sørensen Parken</t>
  </si>
  <si>
    <t>Riis Friplejehjem</t>
  </si>
  <si>
    <t>Demensplejecenter Lindegården</t>
  </si>
  <si>
    <t>Plejecenter Højager</t>
  </si>
  <si>
    <t>Plejecentret Sofiegården</t>
  </si>
  <si>
    <t>Plejecenter Bakkeager</t>
  </si>
  <si>
    <t>Plejecenter Hejlskov</t>
  </si>
  <si>
    <t>Solgaven Vejle, Bo- og aktivitetscenter</t>
  </si>
  <si>
    <t>Esbjerg Friplejehjem</t>
  </si>
  <si>
    <t>Plejecenter Bakkegården</t>
  </si>
  <si>
    <t>Plejecenter Holmegården</t>
  </si>
  <si>
    <t>Plejecenter Kastaniehaven</t>
  </si>
  <si>
    <t>Plejecenter Kong Gauers Gård</t>
  </si>
  <si>
    <t>Friplejehjemmet Hesselvang</t>
  </si>
  <si>
    <t>Plejecenter Kærbo</t>
  </si>
  <si>
    <t>Plejecenter Solvang</t>
  </si>
  <si>
    <t>Plejecenter Aaglimt</t>
  </si>
  <si>
    <t>Plejecenter Østermarken</t>
  </si>
  <si>
    <t>Plejecenter Højgaarden</t>
  </si>
  <si>
    <t>Pleje- og Omsorgscenter Møllehuset</t>
  </si>
  <si>
    <t>Viborg Kommune</t>
  </si>
  <si>
    <t>Pleje- og Omsorgscenter Skovgården</t>
  </si>
  <si>
    <t>Pleje- og Omsorgscenter Pensionistgården</t>
  </si>
  <si>
    <t>Klejtrup Friplejehjem, Kløverbakken</t>
  </si>
  <si>
    <t>Frederiks friplejehjem</t>
  </si>
  <si>
    <t>Pleje- og Omsorgscenter Højvangen</t>
  </si>
  <si>
    <t>Friplejehjemmet Nordstjernen</t>
  </si>
  <si>
    <t>Pleje- og Omsorgscenter Birkegården</t>
  </si>
  <si>
    <t>Pleje- og Omsorgscenter Toftegården</t>
  </si>
  <si>
    <t>Pleje- og Omsorgscenter Sjørup</t>
  </si>
  <si>
    <t>Pleje- og Omsorgscenter Åbrinken</t>
  </si>
  <si>
    <t>Friplejehjemmet Sct. Kjeldsgården</t>
  </si>
  <si>
    <t>Pleje- og Omsorgscenter Kildehaven</t>
  </si>
  <si>
    <t>Pleje- og Omsorgscenter Liselund</t>
  </si>
  <si>
    <t>Pleje- og Omsorgscenter Blichergården</t>
  </si>
  <si>
    <t>Pleje- og Omsorgscenter Banebo</t>
  </si>
  <si>
    <t>Pleje- og Omsorgscenter Skovvænget</t>
  </si>
  <si>
    <t>Klintholm Havn Centret</t>
  </si>
  <si>
    <t>Solhøj</t>
  </si>
  <si>
    <t>Aggerhus</t>
  </si>
  <si>
    <t>Præstø Multicenter</t>
  </si>
  <si>
    <t>Fanefjord Centret</t>
  </si>
  <si>
    <t>Solvang</t>
  </si>
  <si>
    <t>Ulvsundcentret</t>
  </si>
  <si>
    <t>Rosenvang</t>
  </si>
  <si>
    <t>Vintersbølle </t>
  </si>
  <si>
    <t>De Gamles Hjem i Rise</t>
  </si>
  <si>
    <t>Søkilden</t>
  </si>
  <si>
    <t>Marstal Ældrecenter</t>
  </si>
  <si>
    <t>Plejehjemmet Kirketoften</t>
  </si>
  <si>
    <t>Plejehjemmet Grønningen</t>
  </si>
  <si>
    <t>Bovrup Plejehjem</t>
  </si>
  <si>
    <t>Plejehjemmet Birkelund</t>
  </si>
  <si>
    <t>Plejehjemmet Enggården</t>
  </si>
  <si>
    <t>Plejehjemmet Grønnegården</t>
  </si>
  <si>
    <t>Rønshave Plejehjem</t>
  </si>
  <si>
    <t>Egegaard Friplejehjem</t>
  </si>
  <si>
    <t>Plejehjemmet Lergården</t>
  </si>
  <si>
    <t>Rise Parken - Plejehjem</t>
  </si>
  <si>
    <t>Hellashøj</t>
  </si>
  <si>
    <t>Lykkesminde</t>
  </si>
  <si>
    <t>Ulsted Friplejehjem</t>
  </si>
  <si>
    <t>Toftehaven</t>
  </si>
  <si>
    <t>Drachmannshave</t>
  </si>
  <si>
    <t>Bøgemarkscentret, specialplejehjem</t>
  </si>
  <si>
    <t>Danahøj</t>
  </si>
  <si>
    <t>Lindholm Plejehjem</t>
  </si>
  <si>
    <t>Mou Plejecenter</t>
  </si>
  <si>
    <t>Lykkevang</t>
  </si>
  <si>
    <t>Storvorde Plejecenter</t>
  </si>
  <si>
    <t>Uttrupgård</t>
  </si>
  <si>
    <t>Annebergcentret</t>
  </si>
  <si>
    <t>Otiumgården</t>
  </si>
  <si>
    <t>Thomasminde</t>
  </si>
  <si>
    <t>Skovbrynet</t>
  </si>
  <si>
    <t>Lions Parken, demensplejehjem</t>
  </si>
  <si>
    <t>Hassinghave</t>
  </si>
  <si>
    <t>Skipper Klement, demensplejehjem</t>
  </si>
  <si>
    <t>Sofiegården</t>
  </si>
  <si>
    <t>Ella Mariehjemmet</t>
  </si>
  <si>
    <t>Fjordparken</t>
  </si>
  <si>
    <t>Trækbanen, specialplejehjem</t>
  </si>
  <si>
    <t>Tranders Høje Friplejehjem</t>
  </si>
  <si>
    <t>Gug Plejehjem</t>
  </si>
  <si>
    <t>Lundbyescentret</t>
  </si>
  <si>
    <t>Thulebakken</t>
  </si>
  <si>
    <t>Sirius</t>
  </si>
  <si>
    <t>Tornhøjhaven, demens- og gerontopsykiatrisk plejehjem</t>
  </si>
  <si>
    <t>Smedegården</t>
  </si>
  <si>
    <t>Markusgården</t>
  </si>
  <si>
    <t>Vestergården</t>
  </si>
  <si>
    <t>Fremtidens Plejehjem</t>
  </si>
  <si>
    <t>Solsidecentret</t>
  </si>
  <si>
    <t>Plejehjemmet Møllestien</t>
  </si>
  <si>
    <t>Plejehjemmet Husumvej</t>
  </si>
  <si>
    <t>Plejehjemmet Kristiansgården</t>
  </si>
  <si>
    <t>Plejehjemmet Bjørnshøj</t>
  </si>
  <si>
    <t xml:space="preserve">Plejehjemmet Jasminvej   </t>
  </si>
  <si>
    <t>Plejehjemmet Fuglebakken</t>
  </si>
  <si>
    <t>Plejehjemmet Åbygård</t>
  </si>
  <si>
    <t>Plejehjemmet Koltgården</t>
  </si>
  <si>
    <t>Plejehjemmet Abildgården</t>
  </si>
  <si>
    <t>Plejehjemmet Hjortshøj</t>
  </si>
  <si>
    <t>Plejehjemmet Bjerggården</t>
  </si>
  <si>
    <t>Plejehjemmet Skæring</t>
  </si>
  <si>
    <t>Plejehjemmet Sabro</t>
  </si>
  <si>
    <t>Plejehjemmet Vestervang 42</t>
  </si>
  <si>
    <t>Plejehjemmet Vestervang 44</t>
  </si>
  <si>
    <t>Plejehjemmet Augustenborggade</t>
  </si>
  <si>
    <t>Plejehjemmet Engsøgård</t>
  </si>
  <si>
    <t>Plejehjemmet Carl Blochs Gade</t>
  </si>
  <si>
    <t>Plejehjemmet Hørgården</t>
  </si>
  <si>
    <t>Plejehjemmet Hasle</t>
  </si>
  <si>
    <t xml:space="preserve">Plejehjemmet Vidtskuevej  </t>
  </si>
  <si>
    <t>Plejehjemmet Sønderskovhus</t>
  </si>
  <si>
    <t>Plejehjemmet Havkær</t>
  </si>
  <si>
    <t>Plejehjemmet Malling</t>
  </si>
  <si>
    <t>Plejehjemmet Solbjerg</t>
  </si>
  <si>
    <t>Plejehjemmet Næshøj</t>
  </si>
  <si>
    <t>Plejehjemmet Borgvold</t>
  </si>
  <si>
    <t>Plejehjemmet Rosenvang</t>
  </si>
  <si>
    <t>Plejehjemmet Egely</t>
  </si>
  <si>
    <t>Plejehjemmet Lotus</t>
  </si>
  <si>
    <t>Plejehjemmet Hestehavehusene</t>
  </si>
  <si>
    <t>Plejehjemmet Sct. Olaf</t>
  </si>
  <si>
    <t>Fortegården</t>
  </si>
  <si>
    <t>Plejehjemmet Søholm</t>
  </si>
  <si>
    <t>Aarhus Friplejehjem Slet</t>
  </si>
  <si>
    <t>Plejehjemmet Thorsgården</t>
  </si>
  <si>
    <t>Plejehjemmet Sifsgård</t>
  </si>
  <si>
    <t>Plejehjemmet Kløvervangen</t>
  </si>
  <si>
    <t>Plejehjemmet Madsbjerg</t>
  </si>
  <si>
    <t>Plejehjemmet Kongsgården</t>
  </si>
  <si>
    <t>Plejehjemmet Skelager</t>
  </si>
  <si>
    <t>Aarhus Friplejehjem Helheden</t>
  </si>
  <si>
    <t>Plejehjemmet Vejlbygade</t>
  </si>
  <si>
    <t>Plejehjemmet Trøjborg</t>
  </si>
  <si>
    <t>Bøgeskovhus, Forenede Care</t>
  </si>
  <si>
    <t>OK-Fonden Egå</t>
  </si>
  <si>
    <t>Plejehjemmet Cereshuset</t>
  </si>
  <si>
    <t>Plejehjemmet Tranbjerg</t>
  </si>
  <si>
    <t xml:space="preserve">Plejehjemmet Hedevej   </t>
  </si>
  <si>
    <t>Plejehjemmet Ankersgade</t>
  </si>
  <si>
    <t>Generationernes Hus</t>
  </si>
  <si>
    <t>Specialplejehjemmet Skovvang</t>
  </si>
  <si>
    <t>Bøvling Ældrecenter</t>
  </si>
  <si>
    <t>Demensenheden Lyngparken</t>
  </si>
  <si>
    <t>Torsbo</t>
  </si>
  <si>
    <t>Plejecenter Meta</t>
  </si>
  <si>
    <t>Vivaldi Friplejehjem</t>
  </si>
  <si>
    <t>Plejecenter Birkevang</t>
  </si>
  <si>
    <t>Plejecenter Solvognen</t>
  </si>
  <si>
    <t>Samlet antal boliger</t>
  </si>
  <si>
    <t>Navn</t>
  </si>
  <si>
    <t>Valgt kommune</t>
  </si>
  <si>
    <t>Alder på referencetidspunktet</t>
  </si>
  <si>
    <t>Under 70 år</t>
  </si>
  <si>
    <t>70-74 år</t>
  </si>
  <si>
    <t>90-95 år</t>
  </si>
  <si>
    <t>95+ år</t>
  </si>
  <si>
    <t>plejebolig_dec</t>
  </si>
  <si>
    <t>N</t>
  </si>
  <si>
    <t>Kommunekode</t>
  </si>
  <si>
    <t>National andel i plejebolig</t>
  </si>
  <si>
    <t xml:space="preserve">Hvis antallet er under 5 er der ikke hentet et tal hjem fra forksningsmaskinen, men antallet er </t>
  </si>
  <si>
    <t>Der er ikke faktiske tal fra:</t>
  </si>
  <si>
    <t>Vallendsbæk</t>
  </si>
  <si>
    <t>kommune</t>
  </si>
  <si>
    <t>kategori</t>
  </si>
  <si>
    <t>Alder i alt</t>
  </si>
  <si>
    <t>Befolkningsfremskrivning (Fra Befolkningsfremskrivning og dermed ny - Befolkningsfremskriv)</t>
  </si>
  <si>
    <t>I alt over 70</t>
  </si>
  <si>
    <t>Gamle opslagsnumre til VBA. Må ikke slettes</t>
  </si>
  <si>
    <t>Kommer fra separat excelark</t>
  </si>
  <si>
    <t>Antal måneder</t>
  </si>
  <si>
    <t>- svarende til antal boliger</t>
  </si>
  <si>
    <t>Udnyttelsesgrad (pct.)</t>
  </si>
  <si>
    <t>Nedlagte plejerboliger</t>
  </si>
  <si>
    <t>beregnet ud fra den nationale andel i plejeboliger og det faktiske antal af beboere i kommunen</t>
  </si>
  <si>
    <t>Behovsgrad pr. over 70-årig (pct.)</t>
  </si>
  <si>
    <r>
      <t xml:space="preserve">Antal boliger for at reducere den </t>
    </r>
    <r>
      <rPr>
        <b/>
        <u/>
        <sz val="11"/>
        <color theme="0"/>
        <rFont val="Times New Roman"/>
        <family val="1"/>
      </rPr>
      <t xml:space="preserve">generelle </t>
    </r>
    <r>
      <rPr>
        <b/>
        <sz val="11"/>
        <color theme="0"/>
        <rFont val="Times New Roman"/>
        <family val="1"/>
      </rPr>
      <t>venteliste til 2 måneder</t>
    </r>
  </si>
  <si>
    <t>Gns. Ventetid alle (md.)</t>
  </si>
  <si>
    <r>
      <t xml:space="preserve">Beboere </t>
    </r>
    <r>
      <rPr>
        <b/>
        <sz val="11"/>
        <rFont val="Times New Roman"/>
        <family val="1"/>
      </rPr>
      <t>primo</t>
    </r>
    <r>
      <rPr>
        <sz val="11"/>
        <rFont val="Times New Roman"/>
        <family val="1"/>
      </rPr>
      <t xml:space="preserve"> året</t>
    </r>
  </si>
  <si>
    <t>Venteliste primo året, personer</t>
  </si>
  <si>
    <r>
      <t xml:space="preserve">Personer med behov </t>
    </r>
    <r>
      <rPr>
        <b/>
        <sz val="11"/>
        <rFont val="Times New Roman"/>
        <family val="1"/>
      </rPr>
      <t>primo</t>
    </r>
    <r>
      <rPr>
        <sz val="11"/>
        <rFont val="Times New Roman"/>
        <family val="1"/>
      </rPr>
      <t xml:space="preserve"> året</t>
    </r>
  </si>
  <si>
    <t>Gns. ventetid primo året (mdr.)</t>
  </si>
  <si>
    <t>Venteliste primo året (boliger)</t>
  </si>
  <si>
    <t>Ledige boliger primo året</t>
  </si>
  <si>
    <r>
      <t xml:space="preserve">Ledige boliger </t>
    </r>
    <r>
      <rPr>
        <b/>
        <sz val="11"/>
        <rFont val="Times New Roman"/>
        <family val="1"/>
      </rPr>
      <t>primo</t>
    </r>
    <r>
      <rPr>
        <sz val="11"/>
        <rFont val="Times New Roman"/>
        <family val="1"/>
      </rPr>
      <t xml:space="preserve"> året</t>
    </r>
  </si>
  <si>
    <t>Grønne felter har andre referencer eller formler</t>
  </si>
  <si>
    <t>Gns. Ventetid er estimeret ud fra ventelisten ultimo året før, afgang i behov og afgang i boliger.</t>
  </si>
  <si>
    <t>2025K1</t>
  </si>
  <si>
    <t>All</t>
  </si>
  <si>
    <t>Total population</t>
  </si>
  <si>
    <t>Kilde: plejehjemsoversigt.dk, september 2025</t>
  </si>
  <si>
    <t>Lykkebo (tidligere Værestedet)</t>
  </si>
  <si>
    <t>Friplejehjemmet Karstensminde</t>
  </si>
  <si>
    <t>Plejecentret Søndervang</t>
  </si>
  <si>
    <t>Plejehjemmet Prices Have Centeret</t>
  </si>
  <si>
    <t>Øsby Plejehjem</t>
  </si>
  <si>
    <t>Humletoften Plejehjem</t>
  </si>
  <si>
    <t>Kildebakken Plejehjem</t>
  </si>
  <si>
    <t>Kong Frederik IX Plejehjem</t>
  </si>
  <si>
    <t>Bregnbjerglunden Plejehjem</t>
  </si>
  <si>
    <t>Løsning Plejehjem</t>
  </si>
  <si>
    <t xml:space="preserve">Ældrecenter Soldalhus </t>
  </si>
  <si>
    <t>Margrethelund Plejehjem</t>
  </si>
  <si>
    <t>Ishøj kommune</t>
  </si>
  <si>
    <t>Den selvejende Institution Friplejehjemmet Alba Marie</t>
  </si>
  <si>
    <t>Plejehjemmet Ammershøjparken</t>
  </si>
  <si>
    <t>Plejecentret Skovcentret</t>
  </si>
  <si>
    <t>Plejehjem Jernbanebo</t>
  </si>
  <si>
    <t>Næstved kommune</t>
  </si>
  <si>
    <t>Suldrup Ældrecenter *midlertidigt lukket for boligudlejning*</t>
  </si>
  <si>
    <t>Støvring Friplejehjem</t>
  </si>
  <si>
    <t>Rehabiliteringscenter Hegnsgården</t>
  </si>
  <si>
    <t>Levehjemmet Bjergbyparken - LUKKET!</t>
  </si>
  <si>
    <t>Plejehjemmet Lyngparken</t>
  </si>
  <si>
    <t>Specialplejehjemmet Frejasvænge</t>
  </si>
  <si>
    <t>Specialplejecenter Atriumhaven</t>
  </si>
  <si>
    <t>Blåbærhaven demens-friplejehjem</t>
  </si>
  <si>
    <t>Løgstrup Friplejehjem.</t>
  </si>
  <si>
    <t>Skovbo Rehabiliterings- og Plejecenter</t>
  </si>
  <si>
    <t>Friplejehjemmet Liselund</t>
  </si>
  <si>
    <t>DST, FRKM125</t>
  </si>
  <si>
    <t>90-94 år</t>
  </si>
  <si>
    <t>Dækningsgrader 2013-2024</t>
  </si>
  <si>
    <t>Kom</t>
  </si>
  <si>
    <t>Udregning til senarie 3: Ændring i alder på indskrevne 2018-2025</t>
  </si>
  <si>
    <t>Lav om fra n til 0</t>
  </si>
  <si>
    <t>Nye plejeboliger</t>
  </si>
  <si>
    <t>Opdateret 11-08-2026</t>
  </si>
  <si>
    <t>Tomgang ved fraflytning i plejeboliger 2026</t>
  </si>
  <si>
    <t>Ændring i tomgangskapacitet fra 2026</t>
  </si>
  <si>
    <t>NB! Den indtastede venteliste bruges i beregningen af behovsgrad i 2026, som vi fremskriver ud fra. Den indgår ultimo 2025/primo 2026.</t>
  </si>
  <si>
    <t>2026K1</t>
  </si>
  <si>
    <t>Ændring 2019-2026 (2019=indeks=1)</t>
  </si>
  <si>
    <t>* Nye værdier indsat fra indskrevne plejebolig dec 2025</t>
  </si>
  <si>
    <t>Udregning til senarie 4: Landsgennemsnit 2026</t>
  </si>
  <si>
    <t>Gennemsnitlig ændring i beboere 2019-2026, hele landet</t>
  </si>
  <si>
    <t>Første år efter etablering eller nedlægning</t>
  </si>
  <si>
    <r>
      <t xml:space="preserve">Hovedtal fra 2026 og fremskrivning </t>
    </r>
    <r>
      <rPr>
        <sz val="10"/>
        <color indexed="9"/>
        <rFont val="Arial"/>
        <family val="2"/>
      </rPr>
      <t>- se mere detaljerede resultater i arket "Resultat"</t>
    </r>
  </si>
  <si>
    <t>Plejeboliger i alt 2026</t>
  </si>
  <si>
    <t>Christiansø</t>
  </si>
  <si>
    <t>Bearbejdet i Python, se notebook: "Befolkningsfremskrivning"</t>
  </si>
  <si>
    <t>Samlet antal boliger, september 2025</t>
  </si>
  <si>
    <t>Lister til rullemenuer (datavalidering)</t>
  </si>
  <si>
    <t>Kommuner</t>
  </si>
  <si>
    <t>Behovsgrad-scenarier</t>
  </si>
  <si>
    <t>Venteliste-scenarier</t>
  </si>
  <si>
    <t>Vælg venteliste-scenarie</t>
  </si>
  <si>
    <t>Nulstillingsværdier (udfyldes kun hvis du vil afvige fra standarden)</t>
  </si>
  <si>
    <t>Felt</t>
  </si>
  <si>
    <t>Dit input</t>
  </si>
  <si>
    <t>Standard</t>
  </si>
  <si>
    <t>Anvendt</t>
  </si>
  <si>
    <t>Antal plejeboliger (K26)</t>
  </si>
  <si>
    <t>Gns. antal måneder med plejeboligbehov (C26)</t>
  </si>
  <si>
    <t>Tomgang: antal måneder (C32)</t>
  </si>
  <si>
    <t>Tomgang ændres til, md. (G32)</t>
  </si>
  <si>
    <t>Tomgang: i løbet af antal år (G33)</t>
  </si>
  <si>
    <t>Indtast venteliste i alt eller pr. aldersgruppe</t>
  </si>
  <si>
    <t>Indskrevne pr. dec. 2025</t>
  </si>
  <si>
    <t>Beregnet behovsgrad</t>
  </si>
  <si>
    <t>Beregnet personer med behov i alt</t>
  </si>
  <si>
    <t>Benyttet værdi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</si>
</sst>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0.000"/>
    <numFmt numFmtId="165" formatCode="0.0000"/>
    <numFmt numFmtId="166" formatCode="0.00000"/>
    <numFmt numFmtId="167" formatCode="#,##0.0"/>
    <numFmt numFmtId="168" formatCode="0.0"/>
    <numFmt numFmtId="169" formatCode="#,##0.000"/>
    <numFmt numFmtId="170" formatCode="#,##0.0000"/>
    <numFmt numFmtId="171" formatCode="#,##0.000000"/>
    <numFmt numFmtId="172" formatCode="##########0"/>
    <numFmt numFmtId="173" formatCode="###########0"/>
    <numFmt numFmtId="174" formatCode="_-* #,##0_-;\-* #,##0_-;_-* &quot;-&quot;??_-;_-@_-"/>
    <numFmt numFmtId="175" formatCode="#######0.000"/>
    <numFmt numFmtId="176" formatCode="_-* #,##0\ _k_r_._-;\-* #,##0\ _k_r_._-;_-* &quot;-&quot;??\ _k_r_._-;_-@_-"/>
  </numFmts>
  <fonts count="7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1"/>
      <color indexed="9"/>
      <name val="Arial"/>
      <family val="2"/>
    </font>
    <font>
      <sz val="10"/>
      <color indexed="44"/>
      <name val="Arial"/>
      <family val="2"/>
    </font>
    <font>
      <b/>
      <sz val="10"/>
      <color indexed="44"/>
      <name val="Arial"/>
      <family val="2"/>
    </font>
    <font>
      <sz val="10"/>
      <color indexed="48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9"/>
      <name val="Arial"/>
      <family val="2"/>
    </font>
    <font>
      <b/>
      <sz val="9"/>
      <color indexed="9"/>
      <name val="Arial"/>
      <family val="2"/>
    </font>
    <font>
      <sz val="10"/>
      <color indexed="45"/>
      <name val="Arial"/>
      <family val="2"/>
    </font>
    <font>
      <sz val="9"/>
      <color indexed="9"/>
      <name val="Arial"/>
      <family val="2"/>
    </font>
    <font>
      <sz val="10"/>
      <color indexed="18"/>
      <name val="Arial"/>
      <family val="2"/>
    </font>
    <font>
      <sz val="7"/>
      <color indexed="8"/>
      <name val="Verdana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sz val="10"/>
      <color rgb="FF00008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E30613"/>
      <name val="Arial"/>
      <family val="2"/>
    </font>
    <font>
      <sz val="10"/>
      <color theme="1"/>
      <name val="Arial"/>
      <family val="2"/>
    </font>
    <font>
      <i/>
      <sz val="8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Arial"/>
      <family val="2"/>
    </font>
    <font>
      <b/>
      <sz val="11"/>
      <name val="Arial"/>
      <family val="2"/>
    </font>
    <font>
      <b/>
      <sz val="11"/>
      <color theme="8" tint="-0.499984740745262"/>
      <name val="Times New Roman"/>
      <family val="1"/>
    </font>
    <font>
      <sz val="11"/>
      <color theme="8" tint="-0.499984740745262"/>
      <name val="Times New Roman"/>
      <family val="1"/>
    </font>
    <font>
      <sz val="11"/>
      <color theme="0"/>
      <name val="Times New Roman"/>
      <family val="1"/>
    </font>
    <font>
      <b/>
      <sz val="11"/>
      <color rgb="FFFF0000"/>
      <name val="Times New Roman"/>
      <family val="1"/>
    </font>
    <font>
      <b/>
      <u/>
      <sz val="11"/>
      <name val="Times New Roman"/>
      <family val="1"/>
    </font>
    <font>
      <sz val="9"/>
      <color theme="2"/>
      <name val="Arial"/>
      <family val="2"/>
    </font>
    <font>
      <b/>
      <sz val="9"/>
      <color theme="2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b/>
      <sz val="9"/>
      <color theme="0"/>
      <name val="Arial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b/>
      <sz val="11"/>
      <color theme="1"/>
      <name val="Times New Roman"/>
      <family val="1"/>
    </font>
    <font>
      <sz val="10"/>
      <color theme="2"/>
      <name val="Arial"/>
      <family val="2"/>
    </font>
    <font>
      <b/>
      <sz val="11"/>
      <name val="Calibri"/>
      <family val="2"/>
    </font>
    <font>
      <b/>
      <sz val="10"/>
      <color theme="2"/>
      <name val="Arial"/>
      <family val="2"/>
    </font>
    <font>
      <b/>
      <sz val="11"/>
      <color theme="0"/>
      <name val="Times New Roman"/>
      <family val="1"/>
    </font>
    <font>
      <b/>
      <u/>
      <sz val="11"/>
      <color theme="0"/>
      <name val="Times New Roman"/>
      <family val="1"/>
    </font>
    <font>
      <b/>
      <sz val="10"/>
      <color theme="1"/>
      <name val="Arial"/>
      <family val="2"/>
    </font>
    <font>
      <b/>
      <i/>
      <sz val="8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1"/>
      <color rgb="FF9C5700"/>
      <name val="Calibri"/>
      <family val="2"/>
      <scheme val="minor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sz val="10"/>
      <color rgb="FFFFFFFF"/>
      <name val="Arial"/>
      <family val="2"/>
    </font>
    <font>
      <sz val="10"/>
      <color rgb="FF99CCFF"/>
      <name val="Arial"/>
      <family val="2"/>
    </font>
    <font>
      <b/>
      <sz val="10"/>
      <color rgb="FF99CCFF"/>
      <name val="Arial"/>
      <family val="2"/>
    </font>
    <font>
      <b/>
      <sz val="11"/>
      <color rgb="FFC00000"/>
      <name val="Arial"/>
      <family val="2"/>
    </font>
    <font>
      <b/>
      <sz val="9"/>
      <color rgb="FFEEECE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DF2F9"/>
        <bgColor rgb="FFFFFFFF"/>
      </patternFill>
    </fill>
    <fill>
      <patternFill patternType="solid">
        <fgColor rgb="FFFFFFFF"/>
        <bgColor rgb="FFEDF2F9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EDF2F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DF2F9"/>
        <bgColor rgb="FFFAFBFE"/>
      </patternFill>
    </fill>
    <fill>
      <patternFill patternType="solid">
        <fgColor rgb="FFFFFFFF"/>
        <bgColor rgb="FFFAFBF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rgb="FFFAFBFE"/>
      </patternFill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31"/>
      </left>
      <right/>
      <top style="medium">
        <color indexed="31"/>
      </top>
      <bottom style="thin">
        <color indexed="31"/>
      </bottom>
      <diagonal/>
    </border>
    <border>
      <left/>
      <right/>
      <top style="medium">
        <color indexed="31"/>
      </top>
      <bottom style="thin">
        <color indexed="3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7" tint="0.39997558519241921"/>
      </bottom>
      <diagonal/>
    </border>
    <border>
      <left/>
      <right/>
      <top style="thin">
        <color theme="7" tint="0.39997558519241921"/>
      </top>
      <bottom style="thin">
        <color theme="7" tint="0.39997558519241921"/>
      </bottom>
      <diagonal/>
    </border>
    <border>
      <left style="medium">
        <color theme="7" tint="0.39997558519241921"/>
      </left>
      <right/>
      <top style="medium">
        <color theme="7" tint="0.39997558519241921"/>
      </top>
      <bottom/>
      <diagonal/>
    </border>
    <border>
      <left/>
      <right/>
      <top style="medium">
        <color theme="7" tint="0.39997558519241921"/>
      </top>
      <bottom/>
      <diagonal/>
    </border>
    <border>
      <left style="medium">
        <color theme="7" tint="0.39997558519241921"/>
      </left>
      <right/>
      <top/>
      <bottom/>
      <diagonal/>
    </border>
    <border>
      <left style="medium">
        <color theme="7" tint="0.39997558519241921"/>
      </left>
      <right/>
      <top style="thin">
        <color theme="7" tint="0.39997558519241921"/>
      </top>
      <bottom style="thin">
        <color theme="7" tint="0.39997558519241921"/>
      </bottom>
      <diagonal/>
    </border>
    <border>
      <left style="medium">
        <color theme="7" tint="0.39997558519241921"/>
      </left>
      <right/>
      <top/>
      <bottom style="thin">
        <color theme="7" tint="0.39997558519241921"/>
      </bottom>
      <diagonal/>
    </border>
    <border>
      <left style="medium">
        <color theme="7" tint="0.39997558519241921"/>
      </left>
      <right/>
      <top style="medium">
        <color theme="7" tint="0.39997558519241921"/>
      </top>
      <bottom style="thin">
        <color theme="7" tint="0.39997558519241921"/>
      </bottom>
      <diagonal/>
    </border>
    <border>
      <left/>
      <right/>
      <top style="medium">
        <color theme="7" tint="0.39997558519241921"/>
      </top>
      <bottom style="thin">
        <color theme="7" tint="0.3999755851924192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/>
      <top/>
      <bottom style="medium">
        <color theme="7" tint="0.59999389629810485"/>
      </bottom>
      <diagonal/>
    </border>
    <border>
      <left style="medium">
        <color theme="7" tint="0.39997558519241921"/>
      </left>
      <right/>
      <top/>
      <bottom style="medium">
        <color theme="7" tint="0.59999389629810485"/>
      </bottom>
      <diagonal/>
    </border>
    <border>
      <left/>
      <right style="medium">
        <color theme="7" tint="0.59999389629810485"/>
      </right>
      <top style="thin">
        <color theme="7" tint="0.39997558519241921"/>
      </top>
      <bottom style="thin">
        <color theme="7" tint="0.39997558519241921"/>
      </bottom>
      <diagonal/>
    </border>
    <border>
      <left/>
      <right style="medium">
        <color theme="7" tint="0.59999389629810485"/>
      </right>
      <top style="thin">
        <color theme="7" tint="0.39997558519241921"/>
      </top>
      <bottom/>
      <diagonal/>
    </border>
    <border>
      <left/>
      <right style="medium">
        <color theme="7" tint="0.59999389629810485"/>
      </right>
      <top/>
      <bottom/>
      <diagonal/>
    </border>
    <border>
      <left/>
      <right style="medium">
        <color theme="7" tint="0.59999389629810485"/>
      </right>
      <top/>
      <bottom style="thin">
        <color theme="7" tint="0.39997558519241921"/>
      </bottom>
      <diagonal/>
    </border>
    <border>
      <left/>
      <right style="medium">
        <color theme="7" tint="0.59999389629810485"/>
      </right>
      <top style="medium">
        <color theme="7" tint="0.39997558519241921"/>
      </top>
      <bottom/>
      <diagonal/>
    </border>
    <border>
      <left/>
      <right style="medium">
        <color theme="7" tint="0.59999389629810485"/>
      </right>
      <top style="medium">
        <color theme="7" tint="0.39997558519241921"/>
      </top>
      <bottom style="thin">
        <color theme="7" tint="0.39997558519241921"/>
      </bottom>
      <diagonal/>
    </border>
    <border>
      <left/>
      <right/>
      <top style="medium">
        <color theme="7" tint="0.59999389629810485"/>
      </top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9" fontId="8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1" fillId="0" borderId="0" applyNumberFormat="0" applyBorder="0" applyAlignment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60" fillId="0" borderId="0" applyFont="0" applyFill="0" applyBorder="0" applyAlignment="0" applyProtection="0"/>
    <xf numFmtId="0" fontId="62" fillId="26" borderId="0" applyNumberFormat="0" applyBorder="0" applyAlignment="0" applyProtection="0"/>
    <xf numFmtId="0" fontId="61" fillId="27" borderId="41" applyNumberFormat="0" applyFont="0" applyAlignment="0" applyProtection="0"/>
  </cellStyleXfs>
  <cellXfs count="374">
    <xf numFmtId="0" fontId="0" fillId="0" borderId="0" xfId="0"/>
    <xf numFmtId="0" fontId="10" fillId="0" borderId="0" xfId="0" applyFont="1"/>
    <xf numFmtId="0" fontId="8" fillId="0" borderId="0" xfId="0" applyFont="1" applyAlignment="1" applyProtection="1">
      <alignment horizontal="left"/>
      <protection locked="0"/>
    </xf>
    <xf numFmtId="164" fontId="0" fillId="0" borderId="0" xfId="0" applyNumberFormat="1"/>
    <xf numFmtId="0" fontId="0" fillId="2" borderId="0" xfId="0" applyFill="1"/>
    <xf numFmtId="0" fontId="10" fillId="2" borderId="0" xfId="0" applyFont="1" applyFill="1"/>
    <xf numFmtId="0" fontId="14" fillId="2" borderId="0" xfId="0" applyFont="1" applyFill="1"/>
    <xf numFmtId="0" fontId="12" fillId="2" borderId="0" xfId="0" applyFont="1" applyFill="1"/>
    <xf numFmtId="3" fontId="0" fillId="3" borderId="1" xfId="0" applyNumberFormat="1" applyFill="1" applyBorder="1"/>
    <xf numFmtId="3" fontId="11" fillId="2" borderId="0" xfId="0" applyNumberFormat="1" applyFont="1" applyFill="1"/>
    <xf numFmtId="0" fontId="11" fillId="2" borderId="0" xfId="0" applyFont="1" applyFill="1"/>
    <xf numFmtId="2" fontId="11" fillId="2" borderId="0" xfId="0" applyNumberFormat="1" applyFont="1" applyFill="1"/>
    <xf numFmtId="2" fontId="15" fillId="2" borderId="0" xfId="0" applyNumberFormat="1" applyFont="1" applyFill="1"/>
    <xf numFmtId="0" fontId="16" fillId="2" borderId="0" xfId="0" applyFont="1" applyFill="1"/>
    <xf numFmtId="3" fontId="18" fillId="3" borderId="0" xfId="0" applyNumberFormat="1" applyFont="1" applyFill="1"/>
    <xf numFmtId="3" fontId="17" fillId="3" borderId="0" xfId="0" applyNumberFormat="1" applyFont="1" applyFill="1"/>
    <xf numFmtId="0" fontId="0" fillId="3" borderId="1" xfId="0" applyFill="1" applyBorder="1" applyAlignment="1">
      <alignment vertical="center"/>
    </xf>
    <xf numFmtId="0" fontId="19" fillId="2" borderId="0" xfId="0" applyFont="1" applyFill="1"/>
    <xf numFmtId="166" fontId="0" fillId="0" borderId="0" xfId="0" applyNumberFormat="1"/>
    <xf numFmtId="165" fontId="14" fillId="2" borderId="0" xfId="0" applyNumberFormat="1" applyFont="1" applyFill="1"/>
    <xf numFmtId="0" fontId="20" fillId="2" borderId="0" xfId="0" applyFont="1" applyFill="1" applyAlignment="1">
      <alignment horizontal="center"/>
    </xf>
    <xf numFmtId="0" fontId="21" fillId="2" borderId="0" xfId="0" applyFont="1" applyFill="1"/>
    <xf numFmtId="0" fontId="10" fillId="4" borderId="0" xfId="0" applyFont="1" applyFill="1"/>
    <xf numFmtId="0" fontId="14" fillId="2" borderId="0" xfId="0" applyFont="1" applyFill="1" applyAlignment="1">
      <alignment horizontal="center"/>
    </xf>
    <xf numFmtId="0" fontId="14" fillId="2" borderId="0" xfId="0" applyFont="1" applyFill="1" applyAlignment="1">
      <alignment horizontal="left"/>
    </xf>
    <xf numFmtId="3" fontId="18" fillId="3" borderId="0" xfId="0" applyNumberFormat="1" applyFont="1" applyFill="1" applyAlignment="1">
      <alignment vertical="top"/>
    </xf>
    <xf numFmtId="3" fontId="0" fillId="0" borderId="0" xfId="0" applyNumberFormat="1"/>
    <xf numFmtId="0" fontId="22" fillId="2" borderId="0" xfId="0" applyFont="1" applyFill="1" applyAlignment="1">
      <alignment horizontal="center"/>
    </xf>
    <xf numFmtId="4" fontId="12" fillId="2" borderId="0" xfId="0" applyNumberFormat="1" applyFont="1" applyFill="1"/>
    <xf numFmtId="0" fontId="13" fillId="4" borderId="2" xfId="0" applyFont="1" applyFill="1" applyBorder="1"/>
    <xf numFmtId="0" fontId="10" fillId="4" borderId="3" xfId="0" applyFont="1" applyFill="1" applyBorder="1"/>
    <xf numFmtId="0" fontId="23" fillId="2" borderId="0" xfId="0" applyFont="1" applyFill="1"/>
    <xf numFmtId="167" fontId="0" fillId="3" borderId="1" xfId="0" applyNumberFormat="1" applyFill="1" applyBorder="1"/>
    <xf numFmtId="0" fontId="13" fillId="4" borderId="3" xfId="0" applyFont="1" applyFill="1" applyBorder="1"/>
    <xf numFmtId="0" fontId="18" fillId="3" borderId="0" xfId="0" quotePrefix="1" applyFont="1" applyFill="1"/>
    <xf numFmtId="167" fontId="18" fillId="3" borderId="0" xfId="0" applyNumberFormat="1" applyFont="1" applyFill="1"/>
    <xf numFmtId="4" fontId="18" fillId="3" borderId="0" xfId="0" applyNumberFormat="1" applyFont="1" applyFill="1"/>
    <xf numFmtId="4" fontId="10" fillId="0" borderId="0" xfId="0" applyNumberFormat="1" applyFont="1"/>
    <xf numFmtId="2" fontId="10" fillId="3" borderId="4" xfId="0" applyNumberFormat="1" applyFont="1" applyFill="1" applyBorder="1"/>
    <xf numFmtId="3" fontId="10" fillId="2" borderId="0" xfId="0" applyNumberFormat="1" applyFont="1" applyFill="1"/>
    <xf numFmtId="2" fontId="10" fillId="2" borderId="0" xfId="0" applyNumberFormat="1" applyFont="1" applyFill="1"/>
    <xf numFmtId="166" fontId="10" fillId="2" borderId="0" xfId="0" applyNumberFormat="1" applyFont="1" applyFill="1"/>
    <xf numFmtId="0" fontId="10" fillId="0" borderId="6" xfId="0" applyFont="1" applyBorder="1"/>
    <xf numFmtId="0" fontId="10" fillId="0" borderId="7" xfId="0" applyFont="1" applyBorder="1"/>
    <xf numFmtId="0" fontId="10" fillId="0" borderId="11" xfId="0" applyFont="1" applyBorder="1"/>
    <xf numFmtId="0" fontId="10" fillId="0" borderId="4" xfId="0" applyFont="1" applyBorder="1"/>
    <xf numFmtId="0" fontId="10" fillId="0" borderId="1" xfId="0" applyFont="1" applyBorder="1"/>
    <xf numFmtId="2" fontId="10" fillId="0" borderId="1" xfId="0" applyNumberFormat="1" applyFont="1" applyBorder="1"/>
    <xf numFmtId="0" fontId="9" fillId="0" borderId="0" xfId="0" applyFont="1"/>
    <xf numFmtId="0" fontId="24" fillId="0" borderId="0" xfId="0" applyFont="1" applyAlignment="1">
      <alignment vertical="top" wrapText="1"/>
    </xf>
    <xf numFmtId="0" fontId="0" fillId="0" borderId="12" xfId="0" applyBorder="1"/>
    <xf numFmtId="0" fontId="8" fillId="0" borderId="0" xfId="0" applyFont="1"/>
    <xf numFmtId="0" fontId="6" fillId="0" borderId="0" xfId="3"/>
    <xf numFmtId="0" fontId="6" fillId="0" borderId="0" xfId="3" applyAlignment="1" applyProtection="1">
      <alignment horizontal="left"/>
      <protection locked="0"/>
    </xf>
    <xf numFmtId="0" fontId="6" fillId="0" borderId="0" xfId="3" applyAlignment="1" applyProtection="1">
      <alignment horizontal="right"/>
      <protection locked="0"/>
    </xf>
    <xf numFmtId="0" fontId="8" fillId="0" borderId="10" xfId="0" applyFont="1" applyBorder="1"/>
    <xf numFmtId="0" fontId="0" fillId="6" borderId="0" xfId="0" applyFill="1"/>
    <xf numFmtId="0" fontId="8" fillId="6" borderId="0" xfId="0" applyFont="1" applyFill="1" applyAlignment="1" applyProtection="1">
      <alignment horizontal="left"/>
      <protection locked="0"/>
    </xf>
    <xf numFmtId="165" fontId="0" fillId="6" borderId="0" xfId="0" applyNumberFormat="1" applyFill="1"/>
    <xf numFmtId="166" fontId="0" fillId="6" borderId="0" xfId="0" applyNumberFormat="1" applyFill="1"/>
    <xf numFmtId="164" fontId="0" fillId="6" borderId="0" xfId="0" applyNumberFormat="1" applyFill="1"/>
    <xf numFmtId="0" fontId="0" fillId="7" borderId="0" xfId="0" applyFill="1"/>
    <xf numFmtId="0" fontId="0" fillId="8" borderId="0" xfId="0" applyFill="1"/>
    <xf numFmtId="1" fontId="0" fillId="8" borderId="0" xfId="0" applyNumberFormat="1" applyFill="1"/>
    <xf numFmtId="0" fontId="9" fillId="7" borderId="0" xfId="0" applyFont="1" applyFill="1"/>
    <xf numFmtId="0" fontId="0" fillId="9" borderId="0" xfId="0" applyFill="1"/>
    <xf numFmtId="3" fontId="0" fillId="9" borderId="0" xfId="0" applyNumberFormat="1" applyFill="1"/>
    <xf numFmtId="166" fontId="0" fillId="9" borderId="0" xfId="0" applyNumberFormat="1" applyFill="1"/>
    <xf numFmtId="0" fontId="9" fillId="9" borderId="0" xfId="0" applyFont="1" applyFill="1"/>
    <xf numFmtId="0" fontId="26" fillId="2" borderId="0" xfId="0" applyFont="1" applyFill="1"/>
    <xf numFmtId="0" fontId="0" fillId="10" borderId="0" xfId="0" applyFill="1"/>
    <xf numFmtId="0" fontId="8" fillId="5" borderId="0" xfId="0" applyFont="1" applyFill="1"/>
    <xf numFmtId="0" fontId="9" fillId="6" borderId="0" xfId="0" applyFont="1" applyFill="1"/>
    <xf numFmtId="0" fontId="31" fillId="0" borderId="0" xfId="7" applyAlignment="1">
      <alignment horizontal="right"/>
    </xf>
    <xf numFmtId="165" fontId="0" fillId="0" borderId="0" xfId="0" applyNumberFormat="1"/>
    <xf numFmtId="3" fontId="18" fillId="3" borderId="0" xfId="0" applyNumberFormat="1" applyFont="1" applyFill="1" applyAlignment="1">
      <alignment vertical="center"/>
    </xf>
    <xf numFmtId="0" fontId="20" fillId="2" borderId="0" xfId="0" applyFont="1" applyFill="1"/>
    <xf numFmtId="1" fontId="17" fillId="3" borderId="0" xfId="0" applyNumberFormat="1" applyFont="1" applyFill="1" applyAlignment="1">
      <alignment horizontal="right"/>
    </xf>
    <xf numFmtId="3" fontId="18" fillId="10" borderId="0" xfId="0" applyNumberFormat="1" applyFont="1" applyFill="1"/>
    <xf numFmtId="0" fontId="0" fillId="11" borderId="0" xfId="0" applyFill="1"/>
    <xf numFmtId="0" fontId="9" fillId="2" borderId="0" xfId="0" applyFont="1" applyFill="1"/>
    <xf numFmtId="0" fontId="10" fillId="2" borderId="13" xfId="0" applyFont="1" applyFill="1" applyBorder="1"/>
    <xf numFmtId="0" fontId="13" fillId="4" borderId="15" xfId="0" applyFont="1" applyFill="1" applyBorder="1"/>
    <xf numFmtId="0" fontId="9" fillId="4" borderId="16" xfId="0" applyFont="1" applyFill="1" applyBorder="1"/>
    <xf numFmtId="0" fontId="0" fillId="4" borderId="16" xfId="0" applyFill="1" applyBorder="1"/>
    <xf numFmtId="0" fontId="12" fillId="4" borderId="17" xfId="0" applyFont="1" applyFill="1" applyBorder="1"/>
    <xf numFmtId="0" fontId="11" fillId="2" borderId="17" xfId="0" applyFont="1" applyFill="1" applyBorder="1"/>
    <xf numFmtId="0" fontId="12" fillId="2" borderId="17" xfId="0" applyFont="1" applyFill="1" applyBorder="1"/>
    <xf numFmtId="0" fontId="12" fillId="2" borderId="19" xfId="0" applyFont="1" applyFill="1" applyBorder="1"/>
    <xf numFmtId="0" fontId="17" fillId="3" borderId="17" xfId="0" applyFont="1" applyFill="1" applyBorder="1"/>
    <xf numFmtId="0" fontId="18" fillId="3" borderId="17" xfId="0" applyFont="1" applyFill="1" applyBorder="1"/>
    <xf numFmtId="0" fontId="18" fillId="3" borderId="17" xfId="0" applyFont="1" applyFill="1" applyBorder="1" applyAlignment="1">
      <alignment vertical="center" wrapText="1"/>
    </xf>
    <xf numFmtId="0" fontId="13" fillId="4" borderId="20" xfId="0" applyFont="1" applyFill="1" applyBorder="1"/>
    <xf numFmtId="0" fontId="10" fillId="4" borderId="21" xfId="0" applyFont="1" applyFill="1" applyBorder="1"/>
    <xf numFmtId="0" fontId="13" fillId="4" borderId="21" xfId="0" applyFont="1" applyFill="1" applyBorder="1"/>
    <xf numFmtId="1" fontId="17" fillId="10" borderId="0" xfId="0" applyNumberFormat="1" applyFont="1" applyFill="1" applyAlignment="1">
      <alignment horizontal="center"/>
    </xf>
    <xf numFmtId="0" fontId="17" fillId="10" borderId="0" xfId="0" applyFont="1" applyFill="1" applyAlignment="1">
      <alignment horizontal="center"/>
    </xf>
    <xf numFmtId="0" fontId="33" fillId="11" borderId="0" xfId="0" applyFont="1" applyFill="1" applyAlignment="1">
      <alignment vertical="top" wrapText="1"/>
    </xf>
    <xf numFmtId="0" fontId="8" fillId="0" borderId="12" xfId="0" applyFont="1" applyBorder="1"/>
    <xf numFmtId="0" fontId="9" fillId="2" borderId="13" xfId="0" applyFont="1" applyFill="1" applyBorder="1"/>
    <xf numFmtId="0" fontId="37" fillId="0" borderId="22" xfId="0" applyFont="1" applyBorder="1" applyAlignment="1" applyProtection="1">
      <alignment horizontal="right"/>
      <protection locked="0"/>
    </xf>
    <xf numFmtId="0" fontId="36" fillId="0" borderId="22" xfId="3" applyFont="1" applyBorder="1" applyAlignment="1" applyProtection="1">
      <alignment horizontal="left"/>
      <protection locked="0"/>
    </xf>
    <xf numFmtId="0" fontId="6" fillId="0" borderId="12" xfId="3" applyBorder="1" applyAlignment="1" applyProtection="1">
      <alignment horizontal="left"/>
      <protection locked="0"/>
    </xf>
    <xf numFmtId="0" fontId="9" fillId="8" borderId="22" xfId="0" applyFont="1" applyFill="1" applyBorder="1" applyAlignment="1">
      <alignment horizontal="center"/>
    </xf>
    <xf numFmtId="1" fontId="17" fillId="10" borderId="0" xfId="0" applyNumberFormat="1" applyFont="1" applyFill="1"/>
    <xf numFmtId="0" fontId="32" fillId="0" borderId="22" xfId="7" applyFont="1" applyBorder="1" applyAlignment="1">
      <alignment horizontal="left"/>
    </xf>
    <xf numFmtId="0" fontId="8" fillId="0" borderId="5" xfId="0" applyFont="1" applyBorder="1"/>
    <xf numFmtId="0" fontId="8" fillId="9" borderId="0" xfId="0" applyFont="1" applyFill="1"/>
    <xf numFmtId="0" fontId="0" fillId="0" borderId="23" xfId="0" applyBorder="1"/>
    <xf numFmtId="0" fontId="9" fillId="9" borderId="24" xfId="0" applyFont="1" applyFill="1" applyBorder="1"/>
    <xf numFmtId="0" fontId="0" fillId="9" borderId="24" xfId="0" applyFill="1" applyBorder="1"/>
    <xf numFmtId="0" fontId="0" fillId="0" borderId="25" xfId="0" applyBorder="1"/>
    <xf numFmtId="0" fontId="9" fillId="5" borderId="25" xfId="0" applyFont="1" applyFill="1" applyBorder="1"/>
    <xf numFmtId="0" fontId="9" fillId="5" borderId="0" xfId="0" applyFont="1" applyFill="1"/>
    <xf numFmtId="0" fontId="0" fillId="5" borderId="0" xfId="0" applyFill="1"/>
    <xf numFmtId="0" fontId="0" fillId="5" borderId="25" xfId="0" applyFill="1" applyBorder="1"/>
    <xf numFmtId="3" fontId="0" fillId="5" borderId="0" xfId="0" applyNumberFormat="1" applyFill="1"/>
    <xf numFmtId="0" fontId="0" fillId="0" borderId="26" xfId="0" applyBorder="1"/>
    <xf numFmtId="0" fontId="0" fillId="0" borderId="22" xfId="0" applyBorder="1"/>
    <xf numFmtId="4" fontId="14" fillId="2" borderId="0" xfId="0" applyNumberFormat="1" applyFont="1" applyFill="1"/>
    <xf numFmtId="0" fontId="9" fillId="12" borderId="0" xfId="0" applyFont="1" applyFill="1"/>
    <xf numFmtId="0" fontId="0" fillId="9" borderId="12" xfId="0" applyFill="1" applyBorder="1"/>
    <xf numFmtId="0" fontId="9" fillId="12" borderId="27" xfId="0" applyFont="1" applyFill="1" applyBorder="1" applyAlignment="1">
      <alignment horizontal="right"/>
    </xf>
    <xf numFmtId="0" fontId="9" fillId="12" borderId="27" xfId="0" applyFont="1" applyFill="1" applyBorder="1" applyAlignment="1">
      <alignment wrapText="1"/>
    </xf>
    <xf numFmtId="0" fontId="9" fillId="12" borderId="22" xfId="0" applyFont="1" applyFill="1" applyBorder="1"/>
    <xf numFmtId="3" fontId="18" fillId="10" borderId="0" xfId="0" applyNumberFormat="1" applyFont="1" applyFill="1" applyAlignment="1">
      <alignment vertical="top"/>
    </xf>
    <xf numFmtId="3" fontId="17" fillId="10" borderId="0" xfId="0" applyNumberFormat="1" applyFont="1" applyFill="1"/>
    <xf numFmtId="1" fontId="0" fillId="0" borderId="0" xfId="0" applyNumberFormat="1"/>
    <xf numFmtId="1" fontId="9" fillId="0" borderId="0" xfId="0" applyNumberFormat="1" applyFont="1"/>
    <xf numFmtId="3" fontId="0" fillId="11" borderId="0" xfId="0" applyNumberFormat="1" applyFill="1"/>
    <xf numFmtId="0" fontId="17" fillId="10" borderId="0" xfId="0" applyFont="1" applyFill="1"/>
    <xf numFmtId="0" fontId="35" fillId="10" borderId="0" xfId="0" applyFont="1" applyFill="1" applyAlignment="1">
      <alignment horizontal="center"/>
    </xf>
    <xf numFmtId="0" fontId="18" fillId="10" borderId="0" xfId="0" applyFont="1" applyFill="1"/>
    <xf numFmtId="167" fontId="18" fillId="10" borderId="0" xfId="0" applyNumberFormat="1" applyFont="1" applyFill="1"/>
    <xf numFmtId="4" fontId="18" fillId="10" borderId="0" xfId="0" applyNumberFormat="1" applyFont="1" applyFill="1"/>
    <xf numFmtId="3" fontId="42" fillId="10" borderId="0" xfId="0" applyNumberFormat="1" applyFont="1" applyFill="1"/>
    <xf numFmtId="3" fontId="40" fillId="10" borderId="0" xfId="0" applyNumberFormat="1" applyFont="1" applyFill="1"/>
    <xf numFmtId="3" fontId="41" fillId="10" borderId="0" xfId="0" applyNumberFormat="1" applyFont="1" applyFill="1"/>
    <xf numFmtId="0" fontId="18" fillId="10" borderId="0" xfId="0" applyFont="1" applyFill="1" applyAlignment="1">
      <alignment wrapText="1"/>
    </xf>
    <xf numFmtId="0" fontId="25" fillId="11" borderId="0" xfId="0" applyFont="1" applyFill="1"/>
    <xf numFmtId="0" fontId="39" fillId="11" borderId="0" xfId="0" applyFont="1" applyFill="1"/>
    <xf numFmtId="0" fontId="9" fillId="11" borderId="0" xfId="0" applyFont="1" applyFill="1"/>
    <xf numFmtId="167" fontId="18" fillId="10" borderId="0" xfId="0" applyNumberFormat="1" applyFont="1" applyFill="1" applyAlignment="1">
      <alignment vertical="top"/>
    </xf>
    <xf numFmtId="3" fontId="18" fillId="11" borderId="0" xfId="0" applyNumberFormat="1" applyFont="1" applyFill="1"/>
    <xf numFmtId="0" fontId="43" fillId="10" borderId="0" xfId="0" applyFont="1" applyFill="1"/>
    <xf numFmtId="169" fontId="17" fillId="10" borderId="0" xfId="0" applyNumberFormat="1" applyFont="1" applyFill="1"/>
    <xf numFmtId="0" fontId="8" fillId="2" borderId="0" xfId="0" applyFont="1" applyFill="1"/>
    <xf numFmtId="169" fontId="18" fillId="10" borderId="0" xfId="0" applyNumberFormat="1" applyFont="1" applyFill="1"/>
    <xf numFmtId="170" fontId="18" fillId="10" borderId="0" xfId="0" applyNumberFormat="1" applyFont="1" applyFill="1"/>
    <xf numFmtId="171" fontId="18" fillId="10" borderId="0" xfId="0" applyNumberFormat="1" applyFont="1" applyFill="1"/>
    <xf numFmtId="3" fontId="17" fillId="3" borderId="0" xfId="0" applyNumberFormat="1" applyFont="1" applyFill="1" applyAlignment="1">
      <alignment vertical="top"/>
    </xf>
    <xf numFmtId="0" fontId="18" fillId="13" borderId="0" xfId="0" applyFont="1" applyFill="1" applyAlignment="1">
      <alignment wrapText="1"/>
    </xf>
    <xf numFmtId="3" fontId="18" fillId="13" borderId="0" xfId="0" applyNumberFormat="1" applyFont="1" applyFill="1" applyAlignment="1">
      <alignment vertical="top"/>
    </xf>
    <xf numFmtId="0" fontId="17" fillId="10" borderId="0" xfId="0" applyFont="1" applyFill="1" applyAlignment="1">
      <alignment horizontal="left" wrapText="1"/>
    </xf>
    <xf numFmtId="3" fontId="18" fillId="10" borderId="0" xfId="0" applyNumberFormat="1" applyFont="1" applyFill="1" applyAlignment="1">
      <alignment horizontal="right" vertical="center"/>
    </xf>
    <xf numFmtId="0" fontId="17" fillId="3" borderId="17" xfId="0" applyFont="1" applyFill="1" applyBorder="1" applyAlignment="1">
      <alignment wrapText="1"/>
    </xf>
    <xf numFmtId="0" fontId="25" fillId="0" borderId="0" xfId="0" applyFont="1"/>
    <xf numFmtId="1" fontId="34" fillId="0" borderId="0" xfId="0" applyNumberFormat="1" applyFont="1"/>
    <xf numFmtId="0" fontId="34" fillId="0" borderId="0" xfId="0" applyFont="1"/>
    <xf numFmtId="2" fontId="34" fillId="0" borderId="0" xfId="0" applyNumberFormat="1" applyFont="1"/>
    <xf numFmtId="2" fontId="0" fillId="0" borderId="0" xfId="0" applyNumberFormat="1"/>
    <xf numFmtId="2" fontId="10" fillId="0" borderId="0" xfId="0" applyNumberFormat="1" applyFont="1"/>
    <xf numFmtId="1" fontId="8" fillId="0" borderId="0" xfId="0" applyNumberFormat="1" applyFont="1"/>
    <xf numFmtId="2" fontId="9" fillId="0" borderId="8" xfId="0" applyNumberFormat="1" applyFont="1" applyBorder="1"/>
    <xf numFmtId="2" fontId="0" fillId="0" borderId="8" xfId="0" applyNumberFormat="1" applyBorder="1"/>
    <xf numFmtId="9" fontId="0" fillId="0" borderId="0" xfId="1" applyFont="1" applyFill="1"/>
    <xf numFmtId="168" fontId="0" fillId="0" borderId="0" xfId="0" applyNumberFormat="1"/>
    <xf numFmtId="0" fontId="38" fillId="0" borderId="0" xfId="0" applyFont="1"/>
    <xf numFmtId="0" fontId="0" fillId="0" borderId="0" xfId="0" applyAlignment="1">
      <alignment horizontal="right"/>
    </xf>
    <xf numFmtId="0" fontId="0" fillId="0" borderId="6" xfId="0" applyBorder="1"/>
    <xf numFmtId="0" fontId="0" fillId="0" borderId="0" xfId="0" applyAlignment="1">
      <alignment vertical="center"/>
    </xf>
    <xf numFmtId="0" fontId="9" fillId="0" borderId="0" xfId="0" applyFont="1" applyAlignment="1">
      <alignment wrapText="1"/>
    </xf>
    <xf numFmtId="167" fontId="17" fillId="10" borderId="0" xfId="0" applyNumberFormat="1" applyFont="1" applyFill="1"/>
    <xf numFmtId="0" fontId="0" fillId="5" borderId="12" xfId="0" applyFill="1" applyBorder="1"/>
    <xf numFmtId="0" fontId="0" fillId="0" borderId="7" xfId="0" applyBorder="1"/>
    <xf numFmtId="0" fontId="0" fillId="12" borderId="9" xfId="0" applyFill="1" applyBorder="1"/>
    <xf numFmtId="0" fontId="27" fillId="10" borderId="0" xfId="0" applyFont="1" applyFill="1"/>
    <xf numFmtId="1" fontId="0" fillId="10" borderId="0" xfId="0" applyNumberFormat="1" applyFill="1"/>
    <xf numFmtId="3" fontId="0" fillId="10" borderId="0" xfId="0" applyNumberFormat="1" applyFill="1"/>
    <xf numFmtId="1" fontId="27" fillId="10" borderId="0" xfId="0" applyNumberFormat="1" applyFont="1" applyFill="1"/>
    <xf numFmtId="0" fontId="25" fillId="10" borderId="0" xfId="0" applyFont="1" applyFill="1"/>
    <xf numFmtId="0" fontId="9" fillId="10" borderId="0" xfId="0" applyFont="1" applyFill="1" applyAlignment="1">
      <alignment wrapText="1"/>
    </xf>
    <xf numFmtId="1" fontId="0" fillId="13" borderId="0" xfId="0" applyNumberFormat="1" applyFill="1"/>
    <xf numFmtId="0" fontId="0" fillId="13" borderId="0" xfId="0" applyFill="1"/>
    <xf numFmtId="3" fontId="18" fillId="10" borderId="6" xfId="0" applyNumberFormat="1" applyFont="1" applyFill="1" applyBorder="1" applyAlignment="1">
      <alignment vertical="top"/>
    </xf>
    <xf numFmtId="0" fontId="0" fillId="14" borderId="0" xfId="0" applyFill="1"/>
    <xf numFmtId="0" fontId="0" fillId="12" borderId="8" xfId="0" applyFill="1" applyBorder="1"/>
    <xf numFmtId="2" fontId="0" fillId="5" borderId="0" xfId="0" applyNumberFormat="1" applyFill="1"/>
    <xf numFmtId="2" fontId="26" fillId="2" borderId="0" xfId="0" applyNumberFormat="1" applyFont="1" applyFill="1"/>
    <xf numFmtId="0" fontId="10" fillId="2" borderId="28" xfId="0" applyFont="1" applyFill="1" applyBorder="1"/>
    <xf numFmtId="0" fontId="45" fillId="11" borderId="0" xfId="0" applyFont="1" applyFill="1"/>
    <xf numFmtId="0" fontId="10" fillId="11" borderId="0" xfId="0" applyFont="1" applyFill="1"/>
    <xf numFmtId="0" fontId="34" fillId="11" borderId="0" xfId="0" applyFont="1" applyFill="1"/>
    <xf numFmtId="0" fontId="26" fillId="11" borderId="0" xfId="0" applyFont="1" applyFill="1"/>
    <xf numFmtId="0" fontId="9" fillId="15" borderId="0" xfId="0" applyFont="1" applyFill="1"/>
    <xf numFmtId="0" fontId="0" fillId="15" borderId="0" xfId="0" applyFill="1"/>
    <xf numFmtId="1" fontId="0" fillId="15" borderId="0" xfId="0" applyNumberFormat="1" applyFill="1"/>
    <xf numFmtId="3" fontId="0" fillId="3" borderId="0" xfId="0" applyNumberFormat="1" applyFill="1"/>
    <xf numFmtId="3" fontId="0" fillId="15" borderId="0" xfId="0" applyNumberFormat="1" applyFill="1"/>
    <xf numFmtId="0" fontId="11" fillId="11" borderId="17" xfId="0" applyFont="1" applyFill="1" applyBorder="1"/>
    <xf numFmtId="1" fontId="0" fillId="0" borderId="1" xfId="0" applyNumberFormat="1" applyBorder="1"/>
    <xf numFmtId="0" fontId="8" fillId="0" borderId="1" xfId="0" applyFont="1" applyBorder="1"/>
    <xf numFmtId="0" fontId="10" fillId="2" borderId="32" xfId="0" applyFont="1" applyFill="1" applyBorder="1"/>
    <xf numFmtId="0" fontId="14" fillId="2" borderId="33" xfId="0" applyFont="1" applyFill="1" applyBorder="1"/>
    <xf numFmtId="2" fontId="14" fillId="2" borderId="33" xfId="0" applyNumberFormat="1" applyFont="1" applyFill="1" applyBorder="1"/>
    <xf numFmtId="2" fontId="15" fillId="2" borderId="33" xfId="0" applyNumberFormat="1" applyFont="1" applyFill="1" applyBorder="1"/>
    <xf numFmtId="0" fontId="10" fillId="2" borderId="34" xfId="0" applyFont="1" applyFill="1" applyBorder="1"/>
    <xf numFmtId="0" fontId="0" fillId="4" borderId="35" xfId="0" applyFill="1" applyBorder="1"/>
    <xf numFmtId="0" fontId="10" fillId="2" borderId="33" xfId="0" applyFont="1" applyFill="1" applyBorder="1"/>
    <xf numFmtId="0" fontId="10" fillId="4" borderId="36" xfId="0" applyFont="1" applyFill="1" applyBorder="1"/>
    <xf numFmtId="0" fontId="0" fillId="4" borderId="33" xfId="0" applyFill="1" applyBorder="1"/>
    <xf numFmtId="0" fontId="0" fillId="4" borderId="34" xfId="0" applyFill="1" applyBorder="1"/>
    <xf numFmtId="0" fontId="49" fillId="2" borderId="0" xfId="0" applyFont="1" applyFill="1" applyAlignment="1">
      <alignment horizontal="center"/>
    </xf>
    <xf numFmtId="0" fontId="0" fillId="15" borderId="12" xfId="0" applyFill="1" applyBorder="1"/>
    <xf numFmtId="2" fontId="0" fillId="15" borderId="12" xfId="0" applyNumberFormat="1" applyFill="1" applyBorder="1"/>
    <xf numFmtId="0" fontId="26" fillId="2" borderId="37" xfId="0" applyFont="1" applyFill="1" applyBorder="1" applyAlignment="1">
      <alignment vertical="top"/>
    </xf>
    <xf numFmtId="0" fontId="26" fillId="2" borderId="0" xfId="0" applyFont="1" applyFill="1" applyAlignment="1">
      <alignment vertical="top"/>
    </xf>
    <xf numFmtId="0" fontId="9" fillId="10" borderId="0" xfId="0" applyFont="1" applyFill="1"/>
    <xf numFmtId="2" fontId="34" fillId="0" borderId="0" xfId="0" applyNumberFormat="1" applyFont="1" applyAlignment="1">
      <alignment horizontal="right"/>
    </xf>
    <xf numFmtId="1" fontId="34" fillId="0" borderId="0" xfId="0" applyNumberFormat="1" applyFont="1" applyAlignment="1">
      <alignment horizontal="right"/>
    </xf>
    <xf numFmtId="0" fontId="47" fillId="2" borderId="0" xfId="0" applyFont="1" applyFill="1"/>
    <xf numFmtId="2" fontId="9" fillId="11" borderId="0" xfId="0" applyNumberFormat="1" applyFont="1" applyFill="1" applyAlignment="1">
      <alignment horizontal="center" wrapText="1"/>
    </xf>
    <xf numFmtId="2" fontId="9" fillId="11" borderId="0" xfId="0" applyNumberFormat="1" applyFont="1" applyFill="1" applyAlignment="1">
      <alignment horizontal="center"/>
    </xf>
    <xf numFmtId="2" fontId="0" fillId="8" borderId="0" xfId="0" applyNumberFormat="1" applyFill="1"/>
    <xf numFmtId="0" fontId="9" fillId="8" borderId="22" xfId="0" applyFont="1" applyFill="1" applyBorder="1"/>
    <xf numFmtId="2" fontId="0" fillId="6" borderId="0" xfId="0" applyNumberFormat="1" applyFill="1"/>
    <xf numFmtId="3" fontId="47" fillId="11" borderId="0" xfId="0" applyNumberFormat="1" applyFont="1" applyFill="1" applyAlignment="1">
      <alignment horizontal="left" wrapText="1"/>
    </xf>
    <xf numFmtId="9" fontId="0" fillId="0" borderId="0" xfId="1" applyFont="1"/>
    <xf numFmtId="0" fontId="50" fillId="17" borderId="38" xfId="0" applyFont="1" applyFill="1" applyBorder="1" applyAlignment="1">
      <alignment horizontal="center"/>
    </xf>
    <xf numFmtId="172" fontId="50" fillId="17" borderId="38" xfId="0" applyNumberFormat="1" applyFont="1" applyFill="1" applyBorder="1" applyAlignment="1">
      <alignment horizontal="center"/>
    </xf>
    <xf numFmtId="173" fontId="50" fillId="17" borderId="38" xfId="0" applyNumberFormat="1" applyFont="1" applyFill="1" applyBorder="1" applyAlignment="1">
      <alignment horizontal="center"/>
    </xf>
    <xf numFmtId="0" fontId="50" fillId="17" borderId="38" xfId="0" applyFont="1" applyFill="1" applyBorder="1" applyAlignment="1">
      <alignment horizontal="left" vertical="top"/>
    </xf>
    <xf numFmtId="0" fontId="51" fillId="0" borderId="0" xfId="0" applyFont="1"/>
    <xf numFmtId="3" fontId="52" fillId="3" borderId="0" xfId="0" applyNumberFormat="1" applyFont="1" applyFill="1"/>
    <xf numFmtId="3" fontId="52" fillId="3" borderId="0" xfId="0" applyNumberFormat="1" applyFont="1" applyFill="1" applyAlignment="1">
      <alignment vertical="center"/>
    </xf>
    <xf numFmtId="0" fontId="53" fillId="2" borderId="0" xfId="0" applyFont="1" applyFill="1"/>
    <xf numFmtId="0" fontId="10" fillId="19" borderId="0" xfId="0" applyFont="1" applyFill="1"/>
    <xf numFmtId="0" fontId="0" fillId="19" borderId="0" xfId="0" applyFill="1"/>
    <xf numFmtId="0" fontId="9" fillId="19" borderId="0" xfId="0" applyFont="1" applyFill="1"/>
    <xf numFmtId="0" fontId="8" fillId="19" borderId="0" xfId="0" applyFont="1" applyFill="1"/>
    <xf numFmtId="1" fontId="10" fillId="19" borderId="0" xfId="0" applyNumberFormat="1" applyFont="1" applyFill="1"/>
    <xf numFmtId="0" fontId="54" fillId="0" borderId="1" xfId="0" applyFont="1" applyBorder="1" applyAlignment="1">
      <alignment horizontal="center" vertical="top"/>
    </xf>
    <xf numFmtId="1" fontId="34" fillId="19" borderId="0" xfId="0" applyNumberFormat="1" applyFont="1" applyFill="1"/>
    <xf numFmtId="1" fontId="34" fillId="19" borderId="0" xfId="0" applyNumberFormat="1" applyFont="1" applyFill="1" applyAlignment="1">
      <alignment horizontal="right"/>
    </xf>
    <xf numFmtId="1" fontId="0" fillId="19" borderId="0" xfId="0" applyNumberFormat="1" applyFill="1"/>
    <xf numFmtId="0" fontId="34" fillId="19" borderId="0" xfId="0" applyFont="1" applyFill="1"/>
    <xf numFmtId="2" fontId="34" fillId="19" borderId="0" xfId="0" applyNumberFormat="1" applyFont="1" applyFill="1"/>
    <xf numFmtId="2" fontId="0" fillId="19" borderId="0" xfId="0" applyNumberFormat="1" applyFill="1"/>
    <xf numFmtId="0" fontId="10" fillId="19" borderId="1" xfId="0" applyFont="1" applyFill="1" applyBorder="1"/>
    <xf numFmtId="1" fontId="0" fillId="19" borderId="1" xfId="0" applyNumberFormat="1" applyFill="1" applyBorder="1"/>
    <xf numFmtId="2" fontId="10" fillId="19" borderId="1" xfId="0" applyNumberFormat="1" applyFont="1" applyFill="1" applyBorder="1"/>
    <xf numFmtId="2" fontId="0" fillId="19" borderId="12" xfId="0" applyNumberFormat="1" applyFill="1" applyBorder="1"/>
    <xf numFmtId="2" fontId="10" fillId="19" borderId="0" xfId="0" applyNumberFormat="1" applyFont="1" applyFill="1"/>
    <xf numFmtId="0" fontId="0" fillId="19" borderId="12" xfId="0" applyFill="1" applyBorder="1"/>
    <xf numFmtId="3" fontId="0" fillId="19" borderId="0" xfId="0" applyNumberFormat="1" applyFill="1"/>
    <xf numFmtId="4" fontId="10" fillId="19" borderId="0" xfId="0" applyNumberFormat="1" applyFont="1" applyFill="1"/>
    <xf numFmtId="0" fontId="9" fillId="19" borderId="22" xfId="0" applyFont="1" applyFill="1" applyBorder="1" applyAlignment="1">
      <alignment horizontal="center"/>
    </xf>
    <xf numFmtId="165" fontId="0" fillId="19" borderId="0" xfId="0" applyNumberFormat="1" applyFill="1"/>
    <xf numFmtId="0" fontId="0" fillId="0" borderId="0" xfId="0" applyAlignment="1">
      <alignment horizontal="left" vertical="center" wrapText="1"/>
    </xf>
    <xf numFmtId="167" fontId="8" fillId="0" borderId="1" xfId="0" applyNumberFormat="1" applyFont="1" applyBorder="1"/>
    <xf numFmtId="0" fontId="27" fillId="2" borderId="17" xfId="0" quotePrefix="1" applyFont="1" applyFill="1" applyBorder="1"/>
    <xf numFmtId="3" fontId="27" fillId="2" borderId="0" xfId="0" applyNumberFormat="1" applyFont="1" applyFill="1" applyAlignment="1">
      <alignment horizontal="right"/>
    </xf>
    <xf numFmtId="0" fontId="27" fillId="2" borderId="17" xfId="0" applyFont="1" applyFill="1" applyBorder="1"/>
    <xf numFmtId="167" fontId="27" fillId="2" borderId="0" xfId="0" applyNumberFormat="1" applyFont="1" applyFill="1" applyAlignment="1">
      <alignment horizontal="right"/>
    </xf>
    <xf numFmtId="0" fontId="53" fillId="11" borderId="0" xfId="0" applyFont="1" applyFill="1" applyAlignment="1">
      <alignment vertical="top" wrapText="1"/>
    </xf>
    <xf numFmtId="0" fontId="55" fillId="11" borderId="0" xfId="0" applyFont="1" applyFill="1" applyAlignment="1">
      <alignment vertical="top" wrapText="1"/>
    </xf>
    <xf numFmtId="0" fontId="34" fillId="10" borderId="1" xfId="0" applyFont="1" applyFill="1" applyBorder="1" applyAlignment="1">
      <alignment vertical="top" wrapText="1"/>
    </xf>
    <xf numFmtId="0" fontId="55" fillId="11" borderId="0" xfId="0" applyFont="1" applyFill="1" applyAlignment="1">
      <alignment horizontal="right" vertical="top" wrapText="1"/>
    </xf>
    <xf numFmtId="0" fontId="50" fillId="20" borderId="38" xfId="0" applyFont="1" applyFill="1" applyBorder="1" applyAlignment="1">
      <alignment horizontal="left" vertical="top"/>
    </xf>
    <xf numFmtId="173" fontId="0" fillId="21" borderId="40" xfId="0" applyNumberFormat="1" applyFill="1" applyBorder="1" applyAlignment="1">
      <alignment horizontal="left"/>
    </xf>
    <xf numFmtId="173" fontId="8" fillId="21" borderId="40" xfId="0" applyNumberFormat="1" applyFont="1" applyFill="1" applyBorder="1" applyAlignment="1">
      <alignment horizontal="left"/>
    </xf>
    <xf numFmtId="0" fontId="0" fillId="12" borderId="0" xfId="0" applyFill="1"/>
    <xf numFmtId="0" fontId="51" fillId="12" borderId="0" xfId="0" applyFont="1" applyFill="1"/>
    <xf numFmtId="1" fontId="8" fillId="16" borderId="0" xfId="0" applyNumberFormat="1" applyFont="1" applyFill="1"/>
    <xf numFmtId="0" fontId="18" fillId="23" borderId="0" xfId="0" applyFont="1" applyFill="1"/>
    <xf numFmtId="0" fontId="18" fillId="23" borderId="6" xfId="0" applyFont="1" applyFill="1" applyBorder="1" applyAlignment="1">
      <alignment wrapText="1"/>
    </xf>
    <xf numFmtId="0" fontId="18" fillId="23" borderId="0" xfId="0" applyFont="1" applyFill="1" applyAlignment="1">
      <alignment wrapText="1"/>
    </xf>
    <xf numFmtId="0" fontId="9" fillId="22" borderId="0" xfId="0" applyFont="1" applyFill="1"/>
    <xf numFmtId="0" fontId="0" fillId="22" borderId="0" xfId="0" applyFill="1"/>
    <xf numFmtId="0" fontId="18" fillId="10" borderId="17" xfId="0" applyFont="1" applyFill="1" applyBorder="1" applyAlignment="1">
      <alignment wrapText="1"/>
    </xf>
    <xf numFmtId="0" fontId="18" fillId="10" borderId="17" xfId="0" applyFont="1" applyFill="1" applyBorder="1"/>
    <xf numFmtId="0" fontId="17" fillId="10" borderId="17" xfId="0" applyFont="1" applyFill="1" applyBorder="1"/>
    <xf numFmtId="0" fontId="18" fillId="22" borderId="0" xfId="0" applyFont="1" applyFill="1"/>
    <xf numFmtId="3" fontId="26" fillId="2" borderId="0" xfId="0" applyNumberFormat="1" applyFont="1" applyFill="1"/>
    <xf numFmtId="0" fontId="56" fillId="3" borderId="30" xfId="0" applyFont="1" applyFill="1" applyBorder="1" applyAlignment="1">
      <alignment wrapText="1"/>
    </xf>
    <xf numFmtId="3" fontId="47" fillId="10" borderId="29" xfId="0" applyNumberFormat="1" applyFont="1" applyFill="1" applyBorder="1"/>
    <xf numFmtId="3" fontId="18" fillId="5" borderId="0" xfId="0" applyNumberFormat="1" applyFont="1" applyFill="1"/>
    <xf numFmtId="0" fontId="58" fillId="10" borderId="0" xfId="0" applyFont="1" applyFill="1"/>
    <xf numFmtId="3" fontId="18" fillId="5" borderId="0" xfId="0" applyNumberFormat="1" applyFont="1" applyFill="1" applyAlignment="1">
      <alignment vertical="top"/>
    </xf>
    <xf numFmtId="0" fontId="59" fillId="5" borderId="0" xfId="0" applyFont="1" applyFill="1"/>
    <xf numFmtId="1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 wrapText="1"/>
    </xf>
    <xf numFmtId="0" fontId="32" fillId="0" borderId="0" xfId="7" applyFont="1" applyBorder="1" applyAlignment="1">
      <alignment horizontal="left"/>
    </xf>
    <xf numFmtId="0" fontId="50" fillId="24" borderId="38" xfId="0" applyFont="1" applyFill="1" applyBorder="1" applyAlignment="1">
      <alignment horizontal="left" vertical="top"/>
    </xf>
    <xf numFmtId="0" fontId="0" fillId="25" borderId="39" xfId="0" applyFill="1" applyBorder="1" applyAlignment="1">
      <alignment horizontal="right"/>
    </xf>
    <xf numFmtId="173" fontId="0" fillId="25" borderId="39" xfId="0" applyNumberFormat="1" applyFill="1" applyBorder="1" applyAlignment="1">
      <alignment horizontal="right"/>
    </xf>
    <xf numFmtId="4" fontId="0" fillId="25" borderId="39" xfId="0" applyNumberFormat="1" applyFill="1" applyBorder="1" applyAlignment="1">
      <alignment horizontal="right"/>
    </xf>
    <xf numFmtId="0" fontId="50" fillId="17" borderId="0" xfId="0" applyFont="1" applyFill="1" applyAlignment="1">
      <alignment horizontal="center"/>
    </xf>
    <xf numFmtId="172" fontId="50" fillId="17" borderId="0" xfId="0" applyNumberFormat="1" applyFont="1" applyFill="1" applyAlignment="1">
      <alignment horizontal="center"/>
    </xf>
    <xf numFmtId="173" fontId="50" fillId="17" borderId="0" xfId="0" applyNumberFormat="1" applyFont="1" applyFill="1" applyAlignment="1">
      <alignment horizontal="center"/>
    </xf>
    <xf numFmtId="0" fontId="0" fillId="18" borderId="0" xfId="0" applyFill="1" applyAlignment="1">
      <alignment horizontal="right"/>
    </xf>
    <xf numFmtId="0" fontId="36" fillId="0" borderId="0" xfId="3" applyFont="1" applyAlignment="1" applyProtection="1">
      <alignment horizontal="left"/>
      <protection locked="0"/>
    </xf>
    <xf numFmtId="174" fontId="0" fillId="0" borderId="0" xfId="15" applyNumberFormat="1" applyFont="1"/>
    <xf numFmtId="43" fontId="0" fillId="0" borderId="0" xfId="15" applyFont="1"/>
    <xf numFmtId="1" fontId="9" fillId="5" borderId="0" xfId="0" applyNumberFormat="1" applyFont="1" applyFill="1"/>
    <xf numFmtId="0" fontId="8" fillId="7" borderId="0" xfId="0" applyFont="1" applyFill="1"/>
    <xf numFmtId="0" fontId="8" fillId="6" borderId="0" xfId="0" applyFont="1" applyFill="1"/>
    <xf numFmtId="0" fontId="32" fillId="0" borderId="0" xfId="0" applyFont="1" applyAlignment="1">
      <alignment horizontal="left"/>
    </xf>
    <xf numFmtId="173" fontId="0" fillId="25" borderId="39" xfId="0" applyNumberFormat="1" applyFill="1" applyBorder="1"/>
    <xf numFmtId="175" fontId="0" fillId="25" borderId="39" xfId="0" applyNumberFormat="1" applyFill="1" applyBorder="1" applyAlignment="1">
      <alignment horizontal="right"/>
    </xf>
    <xf numFmtId="173" fontId="0" fillId="25" borderId="0" xfId="0" applyNumberFormat="1" applyFill="1"/>
    <xf numFmtId="3" fontId="9" fillId="5" borderId="0" xfId="0" applyNumberFormat="1" applyFont="1" applyFill="1"/>
    <xf numFmtId="3" fontId="9" fillId="19" borderId="0" xfId="0" applyNumberFormat="1" applyFont="1" applyFill="1"/>
    <xf numFmtId="0" fontId="50" fillId="27" borderId="41" xfId="17" applyFont="1" applyAlignment="1">
      <alignment horizontal="left" vertical="top"/>
    </xf>
    <xf numFmtId="0" fontId="62" fillId="26" borderId="38" xfId="16" applyBorder="1" applyAlignment="1">
      <alignment horizontal="left" vertical="top"/>
    </xf>
    <xf numFmtId="1" fontId="0" fillId="18" borderId="39" xfId="0" applyNumberFormat="1" applyFill="1" applyBorder="1" applyAlignment="1">
      <alignment horizontal="right"/>
    </xf>
    <xf numFmtId="1" fontId="0" fillId="25" borderId="39" xfId="0" applyNumberFormat="1" applyFill="1" applyBorder="1"/>
    <xf numFmtId="1" fontId="0" fillId="25" borderId="39" xfId="0" applyNumberFormat="1" applyFill="1" applyBorder="1" applyAlignment="1">
      <alignment horizontal="right"/>
    </xf>
    <xf numFmtId="0" fontId="9" fillId="8" borderId="0" xfId="0" applyFont="1" applyFill="1"/>
    <xf numFmtId="38" fontId="0" fillId="0" borderId="0" xfId="0" applyNumberFormat="1" applyAlignment="1">
      <alignment vertical="center"/>
    </xf>
    <xf numFmtId="176" fontId="0" fillId="25" borderId="39" xfId="0" applyNumberFormat="1" applyFill="1" applyBorder="1" applyAlignment="1">
      <alignment horizontal="right"/>
    </xf>
    <xf numFmtId="173" fontId="0" fillId="28" borderId="39" xfId="0" applyNumberFormat="1" applyFill="1" applyBorder="1" applyAlignment="1">
      <alignment horizontal="right"/>
    </xf>
    <xf numFmtId="173" fontId="0" fillId="28" borderId="0" xfId="0" applyNumberFormat="1" applyFill="1"/>
    <xf numFmtId="0" fontId="48" fillId="29" borderId="42" xfId="0" applyFont="1" applyFill="1" applyBorder="1"/>
    <xf numFmtId="0" fontId="63" fillId="2" borderId="17" xfId="0" applyFont="1" applyFill="1" applyBorder="1"/>
    <xf numFmtId="0" fontId="63" fillId="11" borderId="0" xfId="0" applyFont="1" applyFill="1" applyAlignment="1">
      <alignment vertical="top" wrapText="1"/>
    </xf>
    <xf numFmtId="0" fontId="64" fillId="11" borderId="0" xfId="0" applyFont="1" applyFill="1" applyAlignment="1">
      <alignment horizontal="center" vertical="top" wrapText="1"/>
    </xf>
    <xf numFmtId="0" fontId="65" fillId="11" borderId="0" xfId="0" applyFont="1" applyFill="1" applyAlignment="1">
      <alignment vertical="top" wrapText="1"/>
    </xf>
    <xf numFmtId="167" fontId="48" fillId="29" borderId="42" xfId="0" applyNumberFormat="1" applyFont="1" applyFill="1" applyBorder="1" applyAlignment="1">
      <alignment vertical="top" wrapText="1"/>
    </xf>
    <xf numFmtId="167" fontId="66" fillId="11" borderId="0" xfId="0" applyNumberFormat="1" applyFont="1" applyFill="1" applyAlignment="1">
      <alignment vertical="top" wrapText="1"/>
    </xf>
    <xf numFmtId="167" fontId="67" fillId="11" borderId="0" xfId="0" applyNumberFormat="1" applyFont="1" applyFill="1" applyAlignment="1">
      <alignment vertical="top" wrapText="1"/>
    </xf>
    <xf numFmtId="3" fontId="48" fillId="29" borderId="42" xfId="0" applyNumberFormat="1" applyFont="1" applyFill="1" applyBorder="1" applyAlignment="1">
      <alignment vertical="top" wrapText="1"/>
    </xf>
    <xf numFmtId="3" fontId="66" fillId="11" borderId="0" xfId="0" applyNumberFormat="1" applyFont="1" applyFill="1" applyAlignment="1">
      <alignment vertical="top" wrapText="1"/>
    </xf>
    <xf numFmtId="0" fontId="13" fillId="4" borderId="16" xfId="0" applyFont="1" applyFill="1" applyBorder="1"/>
    <xf numFmtId="0" fontId="12" fillId="4" borderId="0" xfId="0" applyFont="1" applyFill="1"/>
    <xf numFmtId="0" fontId="63" fillId="2" borderId="0" xfId="0" applyFont="1" applyFill="1"/>
    <xf numFmtId="0" fontId="11" fillId="11" borderId="0" xfId="0" applyFont="1" applyFill="1"/>
    <xf numFmtId="0" fontId="12" fillId="2" borderId="13" xfId="0" applyFont="1" applyFill="1" applyBorder="1"/>
    <xf numFmtId="0" fontId="27" fillId="2" borderId="0" xfId="0" quotePrefix="1" applyFont="1" applyFill="1"/>
    <xf numFmtId="0" fontId="27" fillId="2" borderId="0" xfId="0" applyFont="1" applyFill="1"/>
    <xf numFmtId="0" fontId="56" fillId="3" borderId="29" xfId="0" applyFont="1" applyFill="1" applyBorder="1" applyAlignment="1">
      <alignment wrapText="1"/>
    </xf>
    <xf numFmtId="0" fontId="69" fillId="2" borderId="0" xfId="0" applyFont="1" applyFill="1" applyAlignment="1">
      <alignment horizontal="center" wrapText="1"/>
    </xf>
    <xf numFmtId="1" fontId="34" fillId="10" borderId="4" xfId="0" applyNumberFormat="1" applyFont="1" applyFill="1" applyBorder="1"/>
    <xf numFmtId="1" fontId="66" fillId="2" borderId="42" xfId="0" applyNumberFormat="1" applyFont="1" applyFill="1" applyBorder="1"/>
    <xf numFmtId="1" fontId="67" fillId="2" borderId="42" xfId="0" applyNumberFormat="1" applyFont="1" applyFill="1" applyBorder="1"/>
    <xf numFmtId="0" fontId="46" fillId="2" borderId="0" xfId="0" applyFont="1" applyFill="1" applyAlignment="1">
      <alignment horizontal="center" wrapText="1"/>
    </xf>
    <xf numFmtId="0" fontId="20" fillId="2" borderId="0" xfId="0" applyFont="1" applyFill="1" applyAlignment="1">
      <alignment horizontal="center" wrapText="1"/>
    </xf>
    <xf numFmtId="3" fontId="48" fillId="10" borderId="0" xfId="0" applyNumberFormat="1" applyFont="1" applyFill="1"/>
    <xf numFmtId="1" fontId="48" fillId="29" borderId="42" xfId="0" applyNumberFormat="1" applyFont="1" applyFill="1" applyBorder="1" applyAlignment="1">
      <alignment horizontal="center" vertical="center" wrapText="1"/>
    </xf>
    <xf numFmtId="0" fontId="48" fillId="29" borderId="42" xfId="0" applyFont="1" applyFill="1" applyBorder="1" applyAlignment="1">
      <alignment horizontal="center" vertical="center" wrapText="1"/>
    </xf>
    <xf numFmtId="3" fontId="14" fillId="2" borderId="0" xfId="0" applyNumberFormat="1" applyFont="1" applyFill="1"/>
    <xf numFmtId="3" fontId="15" fillId="2" borderId="0" xfId="0" applyNumberFormat="1" applyFont="1" applyFill="1"/>
    <xf numFmtId="0" fontId="49" fillId="2" borderId="0" xfId="0" applyFont="1" applyFill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31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9" fillId="11" borderId="0" xfId="0" applyFont="1" applyFill="1" applyAlignment="1">
      <alignment horizontal="center" wrapText="1"/>
    </xf>
    <xf numFmtId="0" fontId="9" fillId="11" borderId="0" xfId="0" applyFont="1" applyFill="1" applyAlignment="1">
      <alignment horizontal="center"/>
    </xf>
    <xf numFmtId="0" fontId="9" fillId="10" borderId="0" xfId="0" applyFont="1" applyFill="1" applyAlignment="1">
      <alignment horizontal="center" wrapText="1"/>
    </xf>
    <xf numFmtId="0" fontId="68" fillId="12" borderId="0" xfId="0" applyFont="1" applyFill="1" applyAlignment="1">
      <alignment horizontal="left" vertical="center" wrapText="1"/>
    </xf>
    <xf numFmtId="0" fontId="33" fillId="11" borderId="0" xfId="0" applyFont="1" applyFill="1" applyAlignment="1">
      <alignment vertical="top" wrapText="1"/>
    </xf>
    <xf numFmtId="0" fontId="9" fillId="0" borderId="25" xfId="0" applyFont="1" applyBorder="1" applyAlignment="1">
      <alignment horizontal="center" wrapText="1"/>
    </xf>
    <xf numFmtId="0" fontId="9" fillId="0" borderId="25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12" borderId="0" xfId="0" applyFont="1" applyFill="1" applyAlignment="1">
      <alignment horizontal="center"/>
    </xf>
    <xf numFmtId="0" fontId="9" fillId="12" borderId="12" xfId="0" applyFont="1" applyFill="1" applyBorder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17" fontId="50" fillId="17" borderId="38" xfId="0" applyNumberFormat="1" applyFont="1" applyFill="1" applyBorder="1" applyAlignment="1">
      <alignment horizontal="center" vertical="center" wrapText="1"/>
    </xf>
    <xf numFmtId="0" fontId="50" fillId="17" borderId="38" xfId="0" applyFont="1" applyFill="1" applyBorder="1" applyAlignment="1">
      <alignment horizontal="center" vertical="center" wrapText="1"/>
    </xf>
    <xf numFmtId="0" fontId="50" fillId="17" borderId="38" xfId="0" applyFont="1" applyFill="1" applyBorder="1" applyAlignment="1">
      <alignment horizontal="center"/>
    </xf>
  </cellXfs>
  <cellStyles count="18">
    <cellStyle name="Bemærk!" xfId="17" builtinId="10"/>
    <cellStyle name="Komma" xfId="15" builtinId="3"/>
    <cellStyle name="Neutral" xfId="16" builtinId="28"/>
    <cellStyle name="Normal" xfId="0" builtinId="0"/>
    <cellStyle name="Normal 2" xfId="2" xr:uid="{00000000-0005-0000-0000-000002000000}"/>
    <cellStyle name="Normal 2 2" xfId="9" xr:uid="{47A9DF07-426F-423B-8A12-FE80E07B7717}"/>
    <cellStyle name="Normal 3" xfId="3" xr:uid="{00000000-0005-0000-0000-000003000000}"/>
    <cellStyle name="Normal 3 2" xfId="10" xr:uid="{ED409FA8-61B0-47F7-B08F-7FFBA0C3E94F}"/>
    <cellStyle name="Normal 4" xfId="4" xr:uid="{00000000-0005-0000-0000-000004000000}"/>
    <cellStyle name="Normal 4 2" xfId="11" xr:uid="{8524869B-52D1-40DA-A0E7-B1C052100E3A}"/>
    <cellStyle name="Normal 5" xfId="5" xr:uid="{00000000-0005-0000-0000-000005000000}"/>
    <cellStyle name="Normal 5 2" xfId="12" xr:uid="{95CEE95E-9693-4C18-8F11-FA82985F28B1}"/>
    <cellStyle name="Normal 6" xfId="6" xr:uid="{00000000-0005-0000-0000-000006000000}"/>
    <cellStyle name="Normal 6 2" xfId="13" xr:uid="{037757F1-C044-411C-A8E7-C9AD43D26528}"/>
    <cellStyle name="Normal 7" xfId="7" xr:uid="{00000000-0005-0000-0000-000007000000}"/>
    <cellStyle name="Normal 8" xfId="8" xr:uid="{00000000-0005-0000-0000-000008000000}"/>
    <cellStyle name="Normal 8 2" xfId="14" xr:uid="{387DDE3C-B184-4303-B74D-54CFFB25F565}"/>
    <cellStyle name="Procent" xfId="1" builtinId="5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 val="0"/>
        <color indexed="10"/>
        <name val="Cambria"/>
        <scheme val="none"/>
      </font>
    </dxf>
  </dxfs>
  <tableStyles count="0" defaultTableStyle="TableStyleMedium9" defaultPivotStyle="PivotStyleLight16"/>
  <colors>
    <mruColors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56</xdr:row>
          <xdr:rowOff>9525</xdr:rowOff>
        </xdr:from>
        <xdr:to>
          <xdr:col>0</xdr:col>
          <xdr:colOff>1238250</xdr:colOff>
          <xdr:row>58</xdr:row>
          <xdr:rowOff>9525</xdr:rowOff>
        </xdr:to>
        <xdr:sp macro="" textlink="">
          <xdr:nvSpPr>
            <xdr:cNvPr id="19457" name="Udskriv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01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DBC9434-AD03-4FA4-833A-1F4BBFC4B2EA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9f7ea3c2-4b2e-401a-a36e-915fe46e3912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tabColor theme="6" tint="0.39997558519241921"/>
  </sheetPr>
  <dimension ref="A1:AC78"/>
  <sheetViews>
    <sheetView tabSelected="1" zoomScaleNormal="100" workbookViewId="0">
      <selection activeCell="G22" sqref="G22"/>
    </sheetView>
  </sheetViews>
  <sheetFormatPr defaultColWidth="9.140625" defaultRowHeight="12.75" x14ac:dyDescent="0.2"/>
  <cols>
    <col min="1" max="1" width="3.28515625" style="4" customWidth="1"/>
    <col min="2" max="2" width="35.42578125" style="4" customWidth="1"/>
    <col min="3" max="3" width="22.5703125" style="4" customWidth="1"/>
    <col min="4" max="4" width="33.28515625" style="4" customWidth="1"/>
    <col min="5" max="5" width="13" style="4" customWidth="1"/>
    <col min="6" max="6" width="16.42578125" style="4" customWidth="1"/>
    <col min="7" max="7" width="36" style="4" customWidth="1"/>
    <col min="8" max="8" width="22.5703125" style="4" customWidth="1"/>
    <col min="9" max="9" width="12.28515625" style="4" customWidth="1"/>
    <col min="10" max="10" width="16.28515625" style="4" customWidth="1"/>
    <col min="11" max="11" width="7.42578125" style="4" bestFit="1" customWidth="1"/>
    <col min="12" max="12" width="41.7109375" style="4" customWidth="1"/>
    <col min="13" max="13" width="14.85546875" style="4" customWidth="1"/>
    <col min="14" max="14" width="16.42578125" style="4" customWidth="1"/>
    <col min="15" max="15" width="15.5703125" style="4" customWidth="1"/>
    <col min="16" max="16" width="9.28515625" style="4" customWidth="1"/>
    <col min="17" max="16384" width="9.140625" style="4"/>
  </cols>
  <sheetData>
    <row r="1" spans="1:20" ht="13.5" thickBot="1" x14ac:dyDescent="0.25">
      <c r="A1" s="79"/>
    </row>
    <row r="2" spans="1:20" ht="15" x14ac:dyDescent="0.25">
      <c r="A2" s="80"/>
      <c r="B2" s="82" t="s">
        <v>244</v>
      </c>
      <c r="C2" s="334"/>
      <c r="D2" s="83"/>
      <c r="E2" s="83"/>
      <c r="F2" s="83"/>
      <c r="G2" s="84"/>
      <c r="H2" s="84"/>
      <c r="I2" s="84"/>
      <c r="J2" s="84"/>
      <c r="K2" s="84"/>
      <c r="L2" s="84"/>
      <c r="M2" s="84"/>
      <c r="N2" s="84"/>
      <c r="O2" s="84"/>
      <c r="P2" s="207"/>
      <c r="Q2" s="31"/>
    </row>
    <row r="3" spans="1:20" s="5" customFormat="1" x14ac:dyDescent="0.2">
      <c r="B3" s="85"/>
      <c r="C3" s="335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10"/>
      <c r="Q3" s="31"/>
    </row>
    <row r="4" spans="1:20" s="5" customFormat="1" x14ac:dyDescent="0.2">
      <c r="B4" s="85" t="s">
        <v>22</v>
      </c>
      <c r="C4" s="335"/>
      <c r="D4" s="324" t="s">
        <v>150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10"/>
    </row>
    <row r="5" spans="1:20" s="5" customFormat="1" x14ac:dyDescent="0.2">
      <c r="B5" s="85"/>
      <c r="C5" s="335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11"/>
    </row>
    <row r="6" spans="1:20" s="5" customFormat="1" ht="19.5" customHeight="1" x14ac:dyDescent="0.2">
      <c r="B6" s="356" t="s">
        <v>3</v>
      </c>
      <c r="C6" s="354"/>
      <c r="D6" s="354"/>
      <c r="E6" s="354"/>
      <c r="F6" s="354"/>
      <c r="G6" s="354"/>
      <c r="H6" s="354"/>
      <c r="I6" s="354"/>
      <c r="J6" s="355"/>
      <c r="K6" s="354" t="s">
        <v>245</v>
      </c>
      <c r="L6" s="354"/>
      <c r="M6" s="354"/>
      <c r="N6" s="354"/>
      <c r="O6" s="354"/>
      <c r="P6" s="355"/>
    </row>
    <row r="7" spans="1:20" s="5" customFormat="1" ht="30" customHeight="1" x14ac:dyDescent="0.2">
      <c r="A7" s="189"/>
      <c r="B7" s="10" t="s">
        <v>254</v>
      </c>
      <c r="C7" s="10"/>
      <c r="J7" s="202"/>
      <c r="L7" s="76" t="s">
        <v>246</v>
      </c>
      <c r="P7" s="202"/>
    </row>
    <row r="8" spans="1:20" s="5" customFormat="1" x14ac:dyDescent="0.2">
      <c r="A8" s="189"/>
      <c r="B8" s="69" t="s">
        <v>342</v>
      </c>
      <c r="C8" s="69"/>
      <c r="F8" s="20"/>
      <c r="I8" s="6" t="s">
        <v>335</v>
      </c>
      <c r="J8" s="203"/>
      <c r="K8" s="17"/>
      <c r="M8" s="24"/>
      <c r="O8" s="20" t="s">
        <v>260</v>
      </c>
      <c r="P8" s="208"/>
    </row>
    <row r="9" spans="1:20" s="5" customFormat="1" ht="24" x14ac:dyDescent="0.2">
      <c r="A9" s="189"/>
      <c r="C9" s="342" t="s">
        <v>1444</v>
      </c>
      <c r="D9" s="346" t="s">
        <v>1443</v>
      </c>
      <c r="E9" s="342" t="s">
        <v>1447</v>
      </c>
      <c r="F9" s="347" t="s">
        <v>1446</v>
      </c>
      <c r="G9" s="353" t="s">
        <v>1445</v>
      </c>
      <c r="H9" s="69"/>
      <c r="I9" s="6" t="s">
        <v>29</v>
      </c>
      <c r="J9" s="203" t="s">
        <v>351</v>
      </c>
      <c r="K9" s="69"/>
      <c r="L9" s="212" t="str">
        <f>"Behovsgrad i "&amp;2024+O10</f>
        <v>Behovsgrad i 2034</v>
      </c>
      <c r="M9" s="23"/>
      <c r="O9" s="27" t="s">
        <v>261</v>
      </c>
      <c r="P9" s="208"/>
      <c r="S9" s="190"/>
      <c r="T9" s="191"/>
    </row>
    <row r="10" spans="1:20" s="5" customFormat="1" x14ac:dyDescent="0.2">
      <c r="A10" s="189"/>
      <c r="B10" s="7" t="s">
        <v>1338</v>
      </c>
      <c r="C10" s="344">
        <f>VLOOKUP($D$4,'Indskrevne plejebolig dec 2025'!$B$7:$I$104,COUNTA($B$10:B10)+1,FALSE)</f>
        <v>353</v>
      </c>
      <c r="D10" s="343"/>
      <c r="E10" s="345">
        <f>IF($D$19="Jeg har indtastet venteliste i alt",'Beregning 2026'!M22,Model!D10)</f>
        <v>0</v>
      </c>
      <c r="F10" s="351">
        <f>'Beregning 2026'!I22</f>
        <v>353</v>
      </c>
      <c r="G10" s="119">
        <f>'Beregning 2026'!L22</f>
        <v>5.6810957916437997E-2</v>
      </c>
      <c r="H10" s="188"/>
      <c r="I10" s="119">
        <f>'Beregning 2026'!K22</f>
        <v>5.6810957916437997E-2</v>
      </c>
      <c r="J10" s="204">
        <f>'Analyse behovsgrad'!G232</f>
        <v>8.209354043999105E-2</v>
      </c>
      <c r="K10" s="69"/>
      <c r="L10" s="7" t="s">
        <v>1338</v>
      </c>
      <c r="M10" s="38">
        <f>'Analyse behovsgrad'!B13</f>
        <v>6.3878155863645536E-2</v>
      </c>
      <c r="N10" s="19"/>
      <c r="O10" s="197">
        <v>10</v>
      </c>
      <c r="P10" s="208"/>
      <c r="Q10" s="41"/>
      <c r="S10" s="190"/>
      <c r="T10" s="191"/>
    </row>
    <row r="11" spans="1:20" s="5" customFormat="1" x14ac:dyDescent="0.2">
      <c r="B11" s="87" t="s">
        <v>1339</v>
      </c>
      <c r="C11" s="344">
        <f>VLOOKUP($D$4,'Indskrevne plejebolig dec 2025'!$B$7:$I$104,COUNTA($B$10:B11)+1,FALSE)</f>
        <v>354</v>
      </c>
      <c r="D11" s="343"/>
      <c r="E11" s="345">
        <f>IF($D$19="Jeg har indtastet venteliste i alt",'Beregning 2026'!M23,Model!D11)</f>
        <v>0</v>
      </c>
      <c r="F11" s="351">
        <f>'Beregning 2026'!I23</f>
        <v>354</v>
      </c>
      <c r="G11" s="119">
        <f>'Beregning 2026'!L23</f>
        <v>1.9515960086002537</v>
      </c>
      <c r="H11" s="188"/>
      <c r="I11" s="119">
        <f>'Beregning 2026'!K23</f>
        <v>1.9515960086002537</v>
      </c>
      <c r="J11" s="204">
        <f>'Analyse behovsgrad'!G233</f>
        <v>1.1934813802154507</v>
      </c>
      <c r="K11" s="69"/>
      <c r="L11" s="7" t="s">
        <v>1339</v>
      </c>
      <c r="M11" s="38">
        <f>'Analyse behovsgrad'!B14</f>
        <v>2.2419632785309083</v>
      </c>
      <c r="N11" s="19"/>
      <c r="O11" s="19"/>
      <c r="P11" s="208"/>
      <c r="Q11" s="39"/>
      <c r="S11" s="192"/>
      <c r="T11" s="191"/>
    </row>
    <row r="12" spans="1:20" s="5" customFormat="1" x14ac:dyDescent="0.2">
      <c r="B12" s="87" t="s">
        <v>14</v>
      </c>
      <c r="C12" s="344">
        <f>VLOOKUP($D$4,'Indskrevne plejebolig dec 2025'!$B$7:$I$104,COUNTA($B$10:B12)+1,FALSE)</f>
        <v>593</v>
      </c>
      <c r="D12" s="343"/>
      <c r="E12" s="345">
        <f>IF($D$19="Jeg har indtastet venteliste i alt",'Beregning 2026'!M24,Model!D12)</f>
        <v>0</v>
      </c>
      <c r="F12" s="351">
        <f>'Beregning 2026'!I24</f>
        <v>593</v>
      </c>
      <c r="G12" s="119">
        <f>'Beregning 2026'!L24</f>
        <v>3.7665142276422765</v>
      </c>
      <c r="H12" s="188"/>
      <c r="I12" s="119">
        <f>'Beregning 2026'!K24</f>
        <v>3.7665142276422765</v>
      </c>
      <c r="J12" s="204">
        <f>'Analyse behovsgrad'!G234</f>
        <v>2.4092028413467856</v>
      </c>
      <c r="K12" s="69"/>
      <c r="L12" s="7" t="s">
        <v>14</v>
      </c>
      <c r="M12" s="38">
        <f>'Analyse behovsgrad'!B15</f>
        <v>3.9558313717844782</v>
      </c>
      <c r="N12" s="19"/>
      <c r="O12" s="19"/>
      <c r="P12" s="208"/>
      <c r="Q12" s="40"/>
      <c r="S12" s="192"/>
      <c r="T12" s="191"/>
    </row>
    <row r="13" spans="1:20" s="5" customFormat="1" x14ac:dyDescent="0.2">
      <c r="B13" s="87" t="s">
        <v>15</v>
      </c>
      <c r="C13" s="344">
        <f>VLOOKUP($D$4,'Indskrevne plejebolig dec 2025'!$B$7:$I$104,COUNTA($B$10:B13)+1,FALSE)</f>
        <v>662</v>
      </c>
      <c r="D13" s="343"/>
      <c r="E13" s="345">
        <f>IF($D$19="Jeg har indtastet venteliste i alt",'Beregning 2026'!M25,Model!D13)</f>
        <v>0</v>
      </c>
      <c r="F13" s="351">
        <f>'Beregning 2026'!I25</f>
        <v>662</v>
      </c>
      <c r="G13" s="119">
        <f>'Beregning 2026'!L25</f>
        <v>6.3204124498758825</v>
      </c>
      <c r="H13" s="188"/>
      <c r="I13" s="119">
        <f>'Beregning 2026'!K25</f>
        <v>6.3204124498758825</v>
      </c>
      <c r="J13" s="204">
        <f>'Analyse behovsgrad'!G235</f>
        <v>4.0831146783322101</v>
      </c>
      <c r="K13" s="69"/>
      <c r="L13" s="7" t="s">
        <v>15</v>
      </c>
      <c r="M13" s="38">
        <f>'Analyse behovsgrad'!B16</f>
        <v>4.0369800179992756</v>
      </c>
      <c r="N13" s="19"/>
      <c r="O13" s="19"/>
      <c r="P13" s="208"/>
      <c r="Q13" s="40"/>
      <c r="S13" s="192"/>
      <c r="T13" s="191"/>
    </row>
    <row r="14" spans="1:20" s="5" customFormat="1" x14ac:dyDescent="0.2">
      <c r="B14" s="87" t="s">
        <v>16</v>
      </c>
      <c r="C14" s="344">
        <f>VLOOKUP($D$4,'Indskrevne plejebolig dec 2025'!$B$7:$I$104,COUNTA($B$10:B14)+1,FALSE)</f>
        <v>579</v>
      </c>
      <c r="D14" s="343"/>
      <c r="E14" s="345">
        <f>IF($D$19="Jeg har indtastet venteliste i alt",'Beregning 2026'!M26,Model!D14)</f>
        <v>0</v>
      </c>
      <c r="F14" s="351">
        <f>'Beregning 2026'!I26</f>
        <v>579</v>
      </c>
      <c r="G14" s="119">
        <f>'Beregning 2026'!L26</f>
        <v>12.207463630613535</v>
      </c>
      <c r="H14" s="188"/>
      <c r="I14" s="119">
        <f>'Beregning 2026'!K26</f>
        <v>12.207463630613535</v>
      </c>
      <c r="J14" s="204">
        <f>'Analyse behovsgrad'!G236</f>
        <v>8.7305938512604406</v>
      </c>
      <c r="K14" s="69"/>
      <c r="L14" s="7" t="s">
        <v>16</v>
      </c>
      <c r="M14" s="38">
        <f>'Analyse behovsgrad'!B17</f>
        <v>7.4967507817445158</v>
      </c>
      <c r="N14" s="19"/>
      <c r="O14" s="19"/>
      <c r="P14" s="208"/>
      <c r="Q14" s="40"/>
      <c r="S14" s="192"/>
      <c r="T14" s="191"/>
    </row>
    <row r="15" spans="1:20" s="5" customFormat="1" x14ac:dyDescent="0.2">
      <c r="B15" s="87" t="s">
        <v>1407</v>
      </c>
      <c r="C15" s="344">
        <f>VLOOKUP($D$4,'Indskrevne plejebolig dec 2025'!$B$7:$I$104,COUNTA($B$10:B15)+1,FALSE)</f>
        <v>381</v>
      </c>
      <c r="D15" s="343"/>
      <c r="E15" s="345">
        <f>IF($D$19="Jeg har indtastet venteliste i alt",'Beregning 2026'!M27,Model!D15)</f>
        <v>0</v>
      </c>
      <c r="F15" s="351">
        <f>'Beregning 2026'!I27</f>
        <v>381</v>
      </c>
      <c r="G15" s="119">
        <f>'Beregning 2026'!L27</f>
        <v>22.692078618225136</v>
      </c>
      <c r="H15" s="188"/>
      <c r="I15" s="119">
        <f>'Beregning 2026'!K27</f>
        <v>22.692078618225136</v>
      </c>
      <c r="J15" s="204">
        <f>'Analyse behovsgrad'!G237</f>
        <v>15.401926051516899</v>
      </c>
      <c r="K15" s="69"/>
      <c r="L15" s="7" t="s">
        <v>1407</v>
      </c>
      <c r="M15" s="38">
        <f>'Analyse behovsgrad'!B18</f>
        <v>14.273058744044375</v>
      </c>
      <c r="N15" s="19"/>
      <c r="O15" s="19"/>
      <c r="P15" s="208"/>
      <c r="Q15" s="40"/>
      <c r="S15" s="192"/>
      <c r="T15" s="191"/>
    </row>
    <row r="16" spans="1:20" s="5" customFormat="1" x14ac:dyDescent="0.2">
      <c r="B16" s="87" t="s">
        <v>1341</v>
      </c>
      <c r="C16" s="344">
        <f>VLOOKUP($D$4,'Indskrevne plejebolig dec 2025'!$B$7:$I$104,COUNTA($B$10:B16)+1,FALSE)</f>
        <v>182</v>
      </c>
      <c r="D16" s="343"/>
      <c r="E16" s="345">
        <f>IF($D$19="Jeg har indtastet venteliste i alt",'Beregning 2026'!M28,Model!D16)</f>
        <v>0</v>
      </c>
      <c r="F16" s="351">
        <f>'Beregning 2026'!I28</f>
        <v>182</v>
      </c>
      <c r="G16" s="119">
        <f>'Beregning 2026'!L28</f>
        <v>33.51749539594843</v>
      </c>
      <c r="H16" s="188"/>
      <c r="I16" s="119">
        <f>'Beregning 2026'!K28</f>
        <v>33.51749539594843</v>
      </c>
      <c r="J16" s="204">
        <f>'Analyse behovsgrad'!G238</f>
        <v>24.04322944475555</v>
      </c>
      <c r="K16" s="69"/>
      <c r="L16" s="7" t="s">
        <v>1341</v>
      </c>
      <c r="M16" s="38">
        <f>'Analyse behovsgrad'!B19</f>
        <v>16.889642901052</v>
      </c>
      <c r="N16" s="19"/>
      <c r="O16" s="19"/>
      <c r="P16" s="208"/>
      <c r="Q16" s="40"/>
      <c r="S16" s="192"/>
      <c r="T16" s="191"/>
    </row>
    <row r="17" spans="1:23" s="5" customFormat="1" x14ac:dyDescent="0.2">
      <c r="B17" s="87"/>
      <c r="C17" s="344"/>
      <c r="D17" s="12"/>
      <c r="E17" s="345"/>
      <c r="F17" s="352"/>
      <c r="G17" s="12"/>
      <c r="H17" s="12"/>
      <c r="I17" s="12"/>
      <c r="J17" s="204"/>
      <c r="K17" s="69"/>
      <c r="L17" s="7"/>
      <c r="M17" s="11"/>
      <c r="N17" s="11"/>
      <c r="O17" s="11"/>
      <c r="P17" s="208"/>
      <c r="Q17" s="40"/>
      <c r="S17" s="192"/>
      <c r="T17" s="191"/>
    </row>
    <row r="18" spans="1:23" s="5" customFormat="1" ht="14.25" customHeight="1" x14ac:dyDescent="0.2">
      <c r="B18" s="86" t="s">
        <v>25</v>
      </c>
      <c r="C18" s="345">
        <f>SUM(C10:C16)</f>
        <v>3104</v>
      </c>
      <c r="D18" s="273"/>
      <c r="E18" s="345">
        <f>IF(D19="Jeg har indtastet venteliste i alt",D18,SUM(E10:E16))</f>
        <v>0</v>
      </c>
      <c r="F18" s="352">
        <f>SUM(F10:F17)</f>
        <v>3104</v>
      </c>
      <c r="G18" s="12">
        <f>'Beregning 2026'!L30</f>
        <v>0.46143714479820297</v>
      </c>
      <c r="H18" s="188"/>
      <c r="I18" s="12">
        <f>'Beregning 2026'!K30</f>
        <v>0.46143714479820297</v>
      </c>
      <c r="J18" s="204">
        <f>'Analyse behovsgrad'!G240</f>
        <v>0.67202232210864576</v>
      </c>
      <c r="K18" s="80"/>
      <c r="L18" s="10"/>
      <c r="M18" s="11"/>
      <c r="N18" s="19"/>
      <c r="P18" s="208"/>
      <c r="S18" s="192"/>
      <c r="T18" s="191"/>
    </row>
    <row r="19" spans="1:23" s="5" customFormat="1" ht="27" customHeight="1" x14ac:dyDescent="0.2">
      <c r="B19" s="325" t="s">
        <v>1432</v>
      </c>
      <c r="C19" s="336"/>
      <c r="D19" s="349" t="s">
        <v>340</v>
      </c>
      <c r="E19" s="12"/>
      <c r="F19" s="9"/>
      <c r="G19" s="28"/>
      <c r="H19" s="188"/>
      <c r="I19" s="12"/>
      <c r="J19" s="204"/>
      <c r="K19" s="80"/>
      <c r="L19" s="10"/>
      <c r="M19" s="11"/>
      <c r="N19" s="19"/>
      <c r="P19" s="208"/>
      <c r="S19" s="192"/>
      <c r="T19" s="191"/>
    </row>
    <row r="20" spans="1:23" s="5" customFormat="1" ht="15" customHeight="1" x14ac:dyDescent="0.2">
      <c r="B20" s="199"/>
      <c r="C20" s="337"/>
      <c r="D20" s="12"/>
      <c r="E20" s="12"/>
      <c r="F20" s="12"/>
      <c r="G20" s="12"/>
      <c r="H20" s="12"/>
      <c r="I20" s="12"/>
      <c r="J20" s="205"/>
      <c r="K20" s="80"/>
      <c r="L20" s="10" t="s">
        <v>262</v>
      </c>
      <c r="M20" s="11"/>
      <c r="N20" s="19"/>
      <c r="P20" s="208"/>
      <c r="S20" s="191"/>
      <c r="T20" s="193"/>
    </row>
    <row r="21" spans="1:23" s="5" customFormat="1" ht="27.75" customHeight="1" x14ac:dyDescent="0.2">
      <c r="B21" s="86"/>
      <c r="C21" s="10"/>
      <c r="D21" s="12"/>
      <c r="E21" s="12"/>
      <c r="F21" s="12"/>
      <c r="G21" s="12"/>
      <c r="H21" s="12"/>
      <c r="I21" s="12"/>
      <c r="J21" s="205"/>
      <c r="K21" s="80"/>
      <c r="L21" s="350" t="s">
        <v>1421</v>
      </c>
      <c r="M21" s="11"/>
      <c r="N21" s="19"/>
      <c r="P21" s="208"/>
    </row>
    <row r="22" spans="1:23" s="5" customFormat="1" ht="18" customHeight="1" x14ac:dyDescent="0.2">
      <c r="B22" s="87" t="s">
        <v>343</v>
      </c>
      <c r="C22" s="7"/>
      <c r="D22" s="226"/>
      <c r="E22" s="226"/>
      <c r="F22" s="221"/>
      <c r="G22" s="222"/>
      <c r="H22" s="12"/>
      <c r="I22" s="12"/>
      <c r="J22" s="205"/>
      <c r="K22" s="80"/>
      <c r="L22" s="10"/>
      <c r="M22" s="11"/>
      <c r="N22" s="19"/>
      <c r="P22" s="208"/>
    </row>
    <row r="23" spans="1:23" s="5" customFormat="1" x14ac:dyDescent="0.2">
      <c r="B23" s="88"/>
      <c r="C23" s="338"/>
      <c r="D23" s="81"/>
      <c r="E23" s="81"/>
      <c r="F23" s="81"/>
      <c r="G23" s="81"/>
      <c r="H23" s="99"/>
      <c r="I23" s="99"/>
      <c r="J23" s="206"/>
      <c r="K23" s="81"/>
      <c r="L23" s="81"/>
      <c r="M23" s="81"/>
      <c r="N23" s="81"/>
      <c r="O23" s="81"/>
      <c r="P23" s="206"/>
    </row>
    <row r="24" spans="1:23" s="5" customFormat="1" ht="16.5" customHeight="1" x14ac:dyDescent="0.2">
      <c r="B24" s="86" t="s">
        <v>147</v>
      </c>
      <c r="C24" s="10"/>
      <c r="J24" s="208"/>
      <c r="L24" s="220"/>
      <c r="P24" s="208"/>
    </row>
    <row r="25" spans="1:23" s="5" customFormat="1" ht="15" customHeight="1" x14ac:dyDescent="0.2">
      <c r="B25" s="87"/>
      <c r="C25" s="20" t="s">
        <v>148</v>
      </c>
      <c r="E25" s="20"/>
      <c r="J25" s="208"/>
      <c r="L25" s="359" t="s">
        <v>347</v>
      </c>
      <c r="M25" s="217">
        <v>2026</v>
      </c>
      <c r="P25" s="208"/>
    </row>
    <row r="26" spans="1:23" s="5" customFormat="1" x14ac:dyDescent="0.2">
      <c r="B26" s="87" t="s">
        <v>146</v>
      </c>
      <c r="C26" s="16">
        <v>33</v>
      </c>
      <c r="J26" s="208"/>
      <c r="L26" s="359"/>
      <c r="M26" s="348">
        <f>E44</f>
        <v>3394</v>
      </c>
      <c r="N26" s="235" t="s">
        <v>1376</v>
      </c>
      <c r="P26" s="208"/>
    </row>
    <row r="27" spans="1:23" s="5" customFormat="1" ht="33" hidden="1" customHeight="1" x14ac:dyDescent="0.2">
      <c r="B27" s="87"/>
      <c r="C27" s="7"/>
      <c r="J27" s="208"/>
      <c r="N27" s="235"/>
      <c r="P27" s="208"/>
      <c r="Q27" s="4"/>
      <c r="R27" s="4"/>
      <c r="S27" s="4"/>
      <c r="T27" s="4"/>
      <c r="U27" s="4"/>
      <c r="V27" s="4"/>
      <c r="W27" s="4"/>
    </row>
    <row r="28" spans="1:23" s="5" customFormat="1" ht="12.75" customHeight="1" x14ac:dyDescent="0.2">
      <c r="B28" s="88"/>
      <c r="C28" s="338"/>
      <c r="D28" s="81"/>
      <c r="E28" s="81"/>
      <c r="F28" s="81"/>
      <c r="G28" s="81"/>
      <c r="H28" s="81"/>
      <c r="I28" s="81"/>
      <c r="J28" s="206"/>
      <c r="K28" s="81"/>
      <c r="L28" s="81"/>
      <c r="M28" s="81"/>
      <c r="N28" s="81"/>
      <c r="O28" s="81"/>
      <c r="P28" s="206"/>
      <c r="Q28" s="4"/>
      <c r="R28" s="4"/>
      <c r="S28" s="4"/>
      <c r="T28" s="4"/>
      <c r="U28" s="4"/>
      <c r="V28" s="4"/>
      <c r="W28" s="4"/>
    </row>
    <row r="29" spans="1:23" s="5" customFormat="1" ht="17.25" customHeight="1" x14ac:dyDescent="0.2">
      <c r="B29" s="87"/>
      <c r="C29" s="7"/>
      <c r="D29" s="97"/>
      <c r="E29" s="4"/>
      <c r="F29" s="97"/>
      <c r="G29" s="97"/>
      <c r="H29" s="97"/>
      <c r="I29" s="97"/>
      <c r="J29" s="208"/>
      <c r="K29" s="97"/>
      <c r="L29" s="97"/>
      <c r="M29" s="97"/>
      <c r="N29" s="97"/>
      <c r="O29" s="97"/>
      <c r="P29" s="208"/>
      <c r="Q29" s="97"/>
      <c r="R29" s="4"/>
      <c r="S29" s="4"/>
      <c r="T29" s="4"/>
      <c r="U29" s="4"/>
      <c r="V29" s="4"/>
      <c r="W29" s="4"/>
    </row>
    <row r="30" spans="1:23" s="5" customFormat="1" ht="25.5" x14ac:dyDescent="0.2">
      <c r="B30" s="86" t="s">
        <v>1414</v>
      </c>
      <c r="C30" s="10"/>
      <c r="D30" s="4"/>
      <c r="F30" s="97"/>
      <c r="G30" s="10" t="s">
        <v>1415</v>
      </c>
      <c r="J30" s="208"/>
      <c r="K30" s="97"/>
      <c r="L30" s="267" t="s">
        <v>1422</v>
      </c>
      <c r="M30" s="265" t="s">
        <v>1412</v>
      </c>
      <c r="N30" s="265" t="s">
        <v>247</v>
      </c>
      <c r="O30" s="265" t="s">
        <v>1359</v>
      </c>
      <c r="P30" s="208"/>
      <c r="Q30" s="97"/>
      <c r="R30" s="97"/>
      <c r="S30" s="97"/>
      <c r="T30" s="97"/>
      <c r="U30" s="97"/>
      <c r="V30" s="97"/>
      <c r="W30" s="97"/>
    </row>
    <row r="31" spans="1:23" x14ac:dyDescent="0.2">
      <c r="A31" s="80"/>
      <c r="B31" s="87"/>
      <c r="C31" s="7"/>
      <c r="D31" s="20"/>
      <c r="E31" s="20"/>
      <c r="F31" s="97"/>
      <c r="H31" s="20" t="s">
        <v>148</v>
      </c>
      <c r="J31" s="208"/>
      <c r="K31" s="97"/>
      <c r="L31" s="264">
        <v>2027</v>
      </c>
      <c r="M31" s="266"/>
      <c r="N31" s="266"/>
      <c r="O31" s="266"/>
      <c r="P31" s="208"/>
      <c r="Q31" s="97"/>
      <c r="R31" s="97"/>
      <c r="S31" s="97"/>
      <c r="T31" s="97"/>
      <c r="U31" s="97"/>
      <c r="V31" s="97"/>
      <c r="W31" s="97"/>
    </row>
    <row r="32" spans="1:23" x14ac:dyDescent="0.2">
      <c r="A32" s="80"/>
      <c r="B32" s="87" t="s">
        <v>1356</v>
      </c>
      <c r="C32" s="259">
        <v>1</v>
      </c>
      <c r="E32" s="5"/>
      <c r="F32" s="97"/>
      <c r="G32" s="7" t="s">
        <v>249</v>
      </c>
      <c r="H32" s="32">
        <v>1</v>
      </c>
      <c r="J32" s="208"/>
      <c r="K32" s="97"/>
      <c r="L32" s="264">
        <f>L31+1</f>
        <v>2028</v>
      </c>
      <c r="M32" s="266"/>
      <c r="N32" s="266"/>
      <c r="O32" s="266"/>
      <c r="P32" s="208"/>
      <c r="Q32" s="97"/>
      <c r="R32" s="97"/>
      <c r="S32" s="97"/>
      <c r="T32" s="97"/>
      <c r="U32" s="97"/>
      <c r="V32" s="97"/>
      <c r="W32" s="97"/>
    </row>
    <row r="33" spans="1:23" x14ac:dyDescent="0.2">
      <c r="A33" s="80"/>
      <c r="B33" s="260" t="s">
        <v>1357</v>
      </c>
      <c r="C33" s="339"/>
      <c r="D33" s="261">
        <f>IF(NOT(ISBLANK($F$44)),MIN($F$44,F18)/$F$45*$F$46,MIN(F18,F18)/$F$45*$F$46)</f>
        <v>94.060606060606062</v>
      </c>
      <c r="E33" s="261"/>
      <c r="F33" s="97"/>
      <c r="G33" s="7" t="s">
        <v>250</v>
      </c>
      <c r="H33" s="8">
        <v>1</v>
      </c>
      <c r="J33" s="208"/>
      <c r="K33" s="97"/>
      <c r="L33" s="264">
        <f t="shared" ref="L33:L35" si="0">L32+1</f>
        <v>2029</v>
      </c>
      <c r="M33" s="266"/>
      <c r="N33" s="266"/>
      <c r="O33" s="266"/>
      <c r="P33" s="208"/>
      <c r="Q33" s="97"/>
      <c r="R33" s="97"/>
      <c r="S33" s="97"/>
      <c r="T33" s="97"/>
      <c r="U33" s="97"/>
      <c r="V33" s="97"/>
      <c r="W33" s="97"/>
    </row>
    <row r="34" spans="1:23" x14ac:dyDescent="0.2">
      <c r="A34" s="80"/>
      <c r="B34" s="262" t="s">
        <v>1358</v>
      </c>
      <c r="C34" s="340"/>
      <c r="D34" s="263">
        <f>(1-(D33/C55))*100</f>
        <v>97.228620917483624</v>
      </c>
      <c r="E34" s="263"/>
      <c r="F34" s="97"/>
      <c r="G34" s="97"/>
      <c r="H34" s="97"/>
      <c r="I34" s="97"/>
      <c r="J34" s="208"/>
      <c r="K34" s="97"/>
      <c r="L34" s="264">
        <f t="shared" si="0"/>
        <v>2030</v>
      </c>
      <c r="M34" s="266"/>
      <c r="N34" s="266"/>
      <c r="O34" s="266"/>
      <c r="P34" s="208"/>
      <c r="Q34" s="97"/>
    </row>
    <row r="35" spans="1:23" x14ac:dyDescent="0.2">
      <c r="A35" s="80"/>
      <c r="B35" s="262"/>
      <c r="C35" s="340"/>
      <c r="D35" s="97"/>
      <c r="E35" s="97"/>
      <c r="F35" s="97"/>
      <c r="G35" s="97"/>
      <c r="H35" s="97"/>
      <c r="I35" s="97"/>
      <c r="J35" s="208"/>
      <c r="K35" s="97"/>
      <c r="L35" s="264">
        <f t="shared" si="0"/>
        <v>2031</v>
      </c>
      <c r="M35" s="266"/>
      <c r="N35" s="266"/>
      <c r="O35" s="266"/>
      <c r="P35" s="208"/>
      <c r="Q35" s="97"/>
    </row>
    <row r="36" spans="1:23" x14ac:dyDescent="0.2">
      <c r="A36" s="80"/>
      <c r="B36" s="262"/>
      <c r="C36" s="340"/>
      <c r="D36" s="264"/>
      <c r="E36" s="264"/>
      <c r="F36" s="264"/>
      <c r="G36" s="264"/>
      <c r="H36" s="264"/>
      <c r="I36" s="264"/>
      <c r="J36" s="208"/>
      <c r="K36" s="97"/>
      <c r="L36" s="267" t="s">
        <v>25</v>
      </c>
      <c r="M36" s="265">
        <f>SUM(M31:M35)</f>
        <v>0</v>
      </c>
      <c r="N36" s="265">
        <f t="shared" ref="N36:O36" si="1">SUM(N31:N35)</f>
        <v>0</v>
      </c>
      <c r="O36" s="265">
        <f t="shared" si="1"/>
        <v>0</v>
      </c>
      <c r="P36" s="208"/>
      <c r="Q36" s="97"/>
    </row>
    <row r="37" spans="1:23" hidden="1" x14ac:dyDescent="0.2">
      <c r="A37" s="80"/>
      <c r="B37" s="262"/>
      <c r="C37" s="340"/>
      <c r="D37" s="97"/>
      <c r="E37" s="97"/>
      <c r="F37" s="97"/>
      <c r="G37" s="97"/>
      <c r="H37" s="97"/>
      <c r="I37" s="97"/>
      <c r="J37" s="208"/>
      <c r="K37" s="97"/>
      <c r="P37" s="208"/>
      <c r="Q37" s="97"/>
    </row>
    <row r="38" spans="1:23" x14ac:dyDescent="0.2">
      <c r="A38" s="80"/>
      <c r="B38" s="262"/>
      <c r="C38" s="340"/>
      <c r="D38" s="81"/>
      <c r="E38" s="81"/>
      <c r="F38" s="81"/>
      <c r="G38" s="81"/>
      <c r="H38" s="81"/>
      <c r="I38" s="81"/>
      <c r="J38" s="206"/>
      <c r="K38" s="81"/>
      <c r="L38" s="81"/>
      <c r="M38" s="81"/>
      <c r="N38" s="81"/>
      <c r="O38" s="81"/>
      <c r="P38" s="206"/>
      <c r="Q38" s="97"/>
    </row>
    <row r="39" spans="1:23" hidden="1" x14ac:dyDescent="0.2">
      <c r="A39" s="80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</row>
    <row r="40" spans="1:23" ht="12.75" hidden="1" customHeight="1" x14ac:dyDescent="0.2">
      <c r="A40" s="80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</row>
    <row r="41" spans="1:23" ht="12.75" hidden="1" customHeight="1" x14ac:dyDescent="0.2">
      <c r="A41" s="80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</row>
    <row r="42" spans="1:23" ht="12.75" hidden="1" customHeight="1" x14ac:dyDescent="0.2">
      <c r="A42" s="80"/>
      <c r="B42" s="326" t="s">
        <v>1433</v>
      </c>
      <c r="C42" s="326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</row>
    <row r="43" spans="1:23" ht="12.75" hidden="1" customHeight="1" x14ac:dyDescent="0.2">
      <c r="A43" s="80"/>
      <c r="B43" s="327" t="s">
        <v>1434</v>
      </c>
      <c r="C43" s="327"/>
      <c r="D43" s="327" t="s">
        <v>1435</v>
      </c>
      <c r="E43" s="327" t="s">
        <v>1436</v>
      </c>
      <c r="F43" s="327" t="s">
        <v>1437</v>
      </c>
      <c r="H43" s="97"/>
      <c r="I43" s="97"/>
      <c r="J43" s="97"/>
      <c r="K43" s="97"/>
      <c r="L43" s="97"/>
      <c r="M43" s="97"/>
      <c r="N43" s="97"/>
      <c r="O43" s="97"/>
      <c r="P43" s="97"/>
      <c r="Q43" s="97"/>
    </row>
    <row r="44" spans="1:23" ht="12.75" hidden="1" customHeight="1" x14ac:dyDescent="0.2">
      <c r="A44" s="80"/>
      <c r="B44" s="328" t="s">
        <v>1438</v>
      </c>
      <c r="C44" s="328"/>
      <c r="D44" s="329">
        <f>M26</f>
        <v>3394</v>
      </c>
      <c r="E44" s="333">
        <f>plejehjemsoversigt.dk!G4</f>
        <v>3394</v>
      </c>
      <c r="F44" s="331">
        <f>IF(ISBLANK(D44),E44,D44)</f>
        <v>3394</v>
      </c>
      <c r="H44" s="97"/>
      <c r="I44" s="97"/>
      <c r="J44" s="97"/>
      <c r="K44" s="97"/>
      <c r="L44" s="97"/>
      <c r="M44" s="97"/>
      <c r="N44" s="97"/>
      <c r="O44" s="97"/>
      <c r="P44" s="97"/>
      <c r="Q44" s="97"/>
      <c r="V44" s="80"/>
    </row>
    <row r="45" spans="1:23" ht="12.75" hidden="1" customHeight="1" x14ac:dyDescent="0.2">
      <c r="A45" s="80"/>
      <c r="B45" s="328" t="s">
        <v>1439</v>
      </c>
      <c r="C45" s="328"/>
      <c r="D45" s="329">
        <f>C26</f>
        <v>33</v>
      </c>
      <c r="E45" s="330">
        <v>36</v>
      </c>
      <c r="F45" s="331">
        <f>IF(ISBLANK(D45),E45,D45)</f>
        <v>33</v>
      </c>
      <c r="H45" s="97"/>
      <c r="I45" s="97"/>
      <c r="J45" s="97"/>
      <c r="K45" s="97"/>
      <c r="L45" s="97"/>
      <c r="M45" s="97"/>
      <c r="N45" s="97"/>
      <c r="O45" s="97"/>
      <c r="P45" s="97"/>
      <c r="Q45" s="97"/>
    </row>
    <row r="46" spans="1:23" ht="12.75" hidden="1" customHeight="1" x14ac:dyDescent="0.2">
      <c r="A46" s="80"/>
      <c r="B46" s="328" t="s">
        <v>1440</v>
      </c>
      <c r="C46" s="328"/>
      <c r="D46" s="329">
        <f>C32</f>
        <v>1</v>
      </c>
      <c r="E46" s="330">
        <f>1</f>
        <v>1</v>
      </c>
      <c r="F46" s="331">
        <f t="shared" ref="F46:F48" si="2">IF(ISBLANK(D46),E46,D46)</f>
        <v>1</v>
      </c>
      <c r="H46" s="97"/>
      <c r="I46" s="97"/>
      <c r="J46" s="97"/>
      <c r="K46" s="97"/>
      <c r="L46" s="97"/>
      <c r="M46" s="97"/>
      <c r="N46" s="97"/>
      <c r="O46" s="97"/>
      <c r="P46" s="97"/>
      <c r="Q46" s="97"/>
    </row>
    <row r="47" spans="1:23" ht="12.75" hidden="1" customHeight="1" x14ac:dyDescent="0.2">
      <c r="A47" s="80"/>
      <c r="B47" s="328" t="s">
        <v>1441</v>
      </c>
      <c r="C47" s="328"/>
      <c r="D47" s="329">
        <f>H32</f>
        <v>1</v>
      </c>
      <c r="E47" s="330">
        <f>1</f>
        <v>1</v>
      </c>
      <c r="F47" s="331">
        <f t="shared" si="2"/>
        <v>1</v>
      </c>
      <c r="H47" s="97"/>
      <c r="I47" s="97"/>
      <c r="J47" s="97"/>
      <c r="K47" s="97"/>
      <c r="L47" s="97"/>
      <c r="M47" s="97"/>
      <c r="N47" s="97"/>
      <c r="O47" s="97"/>
      <c r="P47" s="97"/>
      <c r="Q47" s="97"/>
    </row>
    <row r="48" spans="1:23" ht="12.75" hidden="1" customHeight="1" x14ac:dyDescent="0.2">
      <c r="A48" s="80"/>
      <c r="B48" s="328" t="s">
        <v>1442</v>
      </c>
      <c r="C48" s="328"/>
      <c r="D48" s="332">
        <f>H33</f>
        <v>1</v>
      </c>
      <c r="E48" s="333">
        <f>1</f>
        <v>1</v>
      </c>
      <c r="F48" s="331">
        <f t="shared" si="2"/>
        <v>1</v>
      </c>
      <c r="H48" s="97"/>
      <c r="I48" s="97"/>
      <c r="J48" s="97"/>
      <c r="K48" s="97"/>
      <c r="L48" s="97"/>
      <c r="M48" s="97"/>
      <c r="N48" s="97"/>
      <c r="O48" s="97"/>
      <c r="P48" s="97"/>
      <c r="Q48" s="97"/>
    </row>
    <row r="49" spans="1:17" ht="12.75" hidden="1" customHeight="1" x14ac:dyDescent="0.2">
      <c r="A49" s="80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</row>
    <row r="50" spans="1:17" ht="27.95" customHeight="1" thickBot="1" x14ac:dyDescent="0.25">
      <c r="A50" s="80"/>
      <c r="B50" s="360" t="str">
        <f>IF(AND(ISBLANK(F20),COUNTA(M31:O35)=0),"","OBS: du har indtastet egne kapacitetsændringer og/eller ændret ventetid. Kontrollér, at de gælder den kommune, du har valgt ovenfor.")</f>
        <v/>
      </c>
      <c r="C50" s="360"/>
      <c r="D50" s="361"/>
      <c r="E50" s="361"/>
      <c r="F50" s="361"/>
      <c r="G50" s="361"/>
      <c r="H50" s="361"/>
      <c r="I50" s="361"/>
      <c r="J50" s="361"/>
      <c r="K50" s="361"/>
      <c r="L50" s="361"/>
      <c r="M50" s="361"/>
      <c r="N50" s="361"/>
      <c r="O50" s="361"/>
      <c r="P50" s="361"/>
      <c r="Q50" s="97"/>
    </row>
    <row r="51" spans="1:17" ht="33" hidden="1" customHeight="1" thickBot="1" x14ac:dyDescent="0.25">
      <c r="A51" s="80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</row>
    <row r="52" spans="1:17" ht="22.5" customHeight="1" x14ac:dyDescent="0.25">
      <c r="A52" s="80"/>
      <c r="B52" s="92" t="s">
        <v>1423</v>
      </c>
      <c r="C52" s="94"/>
      <c r="D52" s="93"/>
      <c r="E52" s="93"/>
      <c r="F52" s="93"/>
      <c r="G52" s="93"/>
      <c r="H52" s="93"/>
      <c r="I52" s="93"/>
      <c r="J52" s="209"/>
      <c r="K52" s="94"/>
      <c r="L52" s="93"/>
      <c r="M52" s="93"/>
      <c r="N52" s="93"/>
      <c r="O52" s="93"/>
      <c r="P52" s="209"/>
    </row>
    <row r="53" spans="1:17" ht="14.25" x14ac:dyDescent="0.2">
      <c r="A53" s="80"/>
      <c r="B53" s="89"/>
      <c r="C53" s="77">
        <f>'Resultat '!C3</f>
        <v>2026</v>
      </c>
      <c r="D53" s="77">
        <f>'Resultat '!D3</f>
        <v>2027</v>
      </c>
      <c r="E53" s="77">
        <f>'Resultat '!E3</f>
        <v>2028</v>
      </c>
      <c r="F53" s="77">
        <f>'Resultat '!F3</f>
        <v>2029</v>
      </c>
      <c r="G53" s="77">
        <f>'Resultat '!G3</f>
        <v>2030</v>
      </c>
      <c r="H53" s="77">
        <f>'Resultat '!H3</f>
        <v>2031</v>
      </c>
      <c r="I53" s="77">
        <f>'Resultat '!I3</f>
        <v>2032</v>
      </c>
      <c r="J53" s="77">
        <f>'Resultat '!J3</f>
        <v>2033</v>
      </c>
      <c r="K53" s="77">
        <f>'Resultat '!K3</f>
        <v>2034</v>
      </c>
      <c r="L53" s="77">
        <f>'Resultat '!L3</f>
        <v>2035</v>
      </c>
      <c r="M53" s="77">
        <f>'Resultat '!M3</f>
        <v>2036</v>
      </c>
      <c r="N53" s="77">
        <f>'Resultat '!N3</f>
        <v>2037</v>
      </c>
      <c r="O53" s="77">
        <f>'Resultat '!O3</f>
        <v>2038</v>
      </c>
      <c r="P53" s="77">
        <f>'Resultat '!P3</f>
        <v>2039</v>
      </c>
    </row>
    <row r="54" spans="1:17" ht="15" x14ac:dyDescent="0.25">
      <c r="A54" s="80"/>
      <c r="B54" s="90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</row>
    <row r="55" spans="1:17" ht="15" x14ac:dyDescent="0.25">
      <c r="A55" s="80"/>
      <c r="B55" s="90" t="s">
        <v>7</v>
      </c>
      <c r="C55" s="14">
        <f>'Resultat '!C13</f>
        <v>3394</v>
      </c>
      <c r="D55" s="14">
        <f>'Resultat '!D13</f>
        <v>3394</v>
      </c>
      <c r="E55" s="14">
        <f>'Resultat '!E13</f>
        <v>3394</v>
      </c>
      <c r="F55" s="14">
        <f>'Resultat '!F13</f>
        <v>3394</v>
      </c>
      <c r="G55" s="14">
        <f>'Resultat '!G13</f>
        <v>3394</v>
      </c>
      <c r="H55" s="14">
        <f>'Resultat '!H13</f>
        <v>3394</v>
      </c>
      <c r="I55" s="14">
        <f>'Resultat '!I13</f>
        <v>3394</v>
      </c>
      <c r="J55" s="14">
        <f>'Resultat '!J13</f>
        <v>3394</v>
      </c>
      <c r="K55" s="14">
        <f>'Resultat '!K13</f>
        <v>3394</v>
      </c>
      <c r="L55" s="14">
        <f>'Resultat '!L13</f>
        <v>3394</v>
      </c>
      <c r="M55" s="14">
        <f>'Resultat '!M13</f>
        <v>3394</v>
      </c>
      <c r="N55" s="14">
        <f>'Resultat '!N13</f>
        <v>3394</v>
      </c>
      <c r="O55" s="14">
        <f>'Resultat '!O13</f>
        <v>3394</v>
      </c>
      <c r="P55" s="14">
        <f>'Resultat '!P13</f>
        <v>3394</v>
      </c>
    </row>
    <row r="56" spans="1:17" ht="27" x14ac:dyDescent="0.2">
      <c r="A56" s="80"/>
      <c r="B56" s="91" t="s">
        <v>299</v>
      </c>
      <c r="C56" s="75">
        <f>'Resultat '!C16</f>
        <v>94.060606060606062</v>
      </c>
      <c r="D56" s="75">
        <f>'Resultat '!D16</f>
        <v>94.831146134744543</v>
      </c>
      <c r="E56" s="75">
        <f>'Resultat '!E16</f>
        <v>96.015996285503434</v>
      </c>
      <c r="F56" s="75">
        <f>'Resultat '!F16</f>
        <v>97.269339050079111</v>
      </c>
      <c r="G56" s="75">
        <f>'Resultat '!G16</f>
        <v>98.100066745557911</v>
      </c>
      <c r="H56" s="75">
        <f>'Resultat '!H16</f>
        <v>99.094326674003497</v>
      </c>
      <c r="I56" s="75">
        <f>'Resultat '!I16</f>
        <v>99.814341261230794</v>
      </c>
      <c r="J56" s="75">
        <f>'Resultat '!J16</f>
        <v>100.49135503352549</v>
      </c>
      <c r="K56" s="75">
        <f>'Resultat '!K16</f>
        <v>101.14473986110204</v>
      </c>
      <c r="L56" s="75">
        <f>'Resultat '!L16</f>
        <v>101.32284048933229</v>
      </c>
      <c r="M56" s="75">
        <f>'Resultat '!M16</f>
        <v>101.6737059956267</v>
      </c>
      <c r="N56" s="75">
        <f>'Resultat '!N16</f>
        <v>102.84848484848484</v>
      </c>
      <c r="O56" s="75">
        <f>'Resultat '!O16</f>
        <v>102.84848484848484</v>
      </c>
      <c r="P56" s="75">
        <f>'Resultat '!P16</f>
        <v>102.84848484848484</v>
      </c>
    </row>
    <row r="57" spans="1:17" ht="15" x14ac:dyDescent="0.25">
      <c r="A57" s="80"/>
      <c r="B57" s="90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1:17" ht="15" x14ac:dyDescent="0.25">
      <c r="A58" s="80"/>
      <c r="B58" s="90" t="s">
        <v>1366</v>
      </c>
      <c r="C58" s="14">
        <f>'Resultat '!C8</f>
        <v>3104</v>
      </c>
      <c r="D58" s="14">
        <f>'Resultat '!D8</f>
        <v>3129.4278224465697</v>
      </c>
      <c r="E58" s="14">
        <f>'Resultat '!E8</f>
        <v>3168.5278774216135</v>
      </c>
      <c r="F58" s="14">
        <f>'Resultat '!F8</f>
        <v>3209.8881886526106</v>
      </c>
      <c r="G58" s="14">
        <f>'Resultat '!G8</f>
        <v>3237.3022026034109</v>
      </c>
      <c r="H58" s="14">
        <f>'Resultat '!H8</f>
        <v>3270.1127802421156</v>
      </c>
      <c r="I58" s="14">
        <f>'Resultat '!I8</f>
        <v>3293.8732616206162</v>
      </c>
      <c r="J58" s="14">
        <f>'Resultat '!J8</f>
        <v>3316.2147161063413</v>
      </c>
      <c r="K58" s="14">
        <f>'Resultat '!K8</f>
        <v>3337.7764154163674</v>
      </c>
      <c r="L58" s="14">
        <f>'Resultat '!L8</f>
        <v>3343.6537361479654</v>
      </c>
      <c r="M58" s="14">
        <f>'Resultat '!M8</f>
        <v>3355.2322978556813</v>
      </c>
      <c r="N58" s="14">
        <f>'Resultat '!N8</f>
        <v>3455.1751471306602</v>
      </c>
      <c r="O58" s="14">
        <f>'Resultat '!O8</f>
        <v>3548.4193584773911</v>
      </c>
      <c r="P58" s="14">
        <f>'Resultat '!P8</f>
        <v>3634.4262327965175</v>
      </c>
    </row>
    <row r="59" spans="1:17" ht="15" x14ac:dyDescent="0.25">
      <c r="A59" s="80"/>
      <c r="B59" s="90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 spans="1:17" ht="20.25" customHeight="1" x14ac:dyDescent="0.25">
      <c r="A60" s="80"/>
      <c r="B60" s="279" t="s">
        <v>1364</v>
      </c>
      <c r="C60" s="126">
        <f>'Resultat '!C7</f>
        <v>3104</v>
      </c>
      <c r="D60" s="126">
        <f>'Resultat '!D7</f>
        <v>3129.4278224465688</v>
      </c>
      <c r="E60" s="126">
        <f>'Resultat '!E7</f>
        <v>3168.5278774216131</v>
      </c>
      <c r="F60" s="126">
        <f>'Resultat '!F7</f>
        <v>3209.8881886526096</v>
      </c>
      <c r="G60" s="126">
        <f>'Resultat '!G7</f>
        <v>3237.3022026034105</v>
      </c>
      <c r="H60" s="126">
        <f>'Resultat '!H7</f>
        <v>3270.1127802421147</v>
      </c>
      <c r="I60" s="126">
        <f>'Resultat '!I7</f>
        <v>3293.8732616206162</v>
      </c>
      <c r="J60" s="126">
        <f>'Resultat '!J7</f>
        <v>3294.1856587387692</v>
      </c>
      <c r="K60" s="126">
        <f>'Resultat '!K7</f>
        <v>3293.5086449664745</v>
      </c>
      <c r="L60" s="126">
        <f>'Resultat '!L7</f>
        <v>3292.8552601388978</v>
      </c>
      <c r="M60" s="126">
        <f>'Resultat '!M7</f>
        <v>3292.6771595106675</v>
      </c>
      <c r="N60" s="126">
        <f>'Resultat '!N7</f>
        <v>3292.3262940043733</v>
      </c>
      <c r="O60" s="126">
        <f>'Resultat '!O7</f>
        <v>3291.151515151515</v>
      </c>
      <c r="P60" s="126">
        <f>'Resultat '!P7</f>
        <v>3291.151515151515</v>
      </c>
    </row>
    <row r="61" spans="1:17" ht="15" x14ac:dyDescent="0.25">
      <c r="A61" s="80"/>
      <c r="B61" s="280" t="s">
        <v>1370</v>
      </c>
      <c r="C61" s="126">
        <f>'Resultat '!C29</f>
        <v>195.93939393939399</v>
      </c>
      <c r="D61" s="15">
        <f>'Resultat '!D29</f>
        <v>130.64097644364256</v>
      </c>
      <c r="E61" s="15">
        <f>'Resultat '!E29</f>
        <v>88.095815061887151</v>
      </c>
      <c r="F61" s="15">
        <f>'Resultat '!F29</f>
        <v>59.428458346510524</v>
      </c>
      <c r="G61" s="15">
        <f>'Resultat '!G29</f>
        <v>25.787153012327508</v>
      </c>
      <c r="H61" s="15">
        <f>'Resultat '!H29</f>
        <v>1.0324117053801274</v>
      </c>
      <c r="I61" s="15">
        <f>'Resultat '!I29</f>
        <v>0</v>
      </c>
      <c r="J61" s="15">
        <f>'Resultat '!J29</f>
        <v>0</v>
      </c>
      <c r="K61" s="15">
        <f>'Resultat '!K29</f>
        <v>0</v>
      </c>
      <c r="L61" s="15">
        <f>'Resultat '!L29</f>
        <v>0</v>
      </c>
      <c r="M61" s="15">
        <f>'Resultat '!M29</f>
        <v>0</v>
      </c>
      <c r="N61" s="15">
        <f>'Resultat '!N29</f>
        <v>0</v>
      </c>
      <c r="O61" s="15">
        <f>'Resultat '!O29</f>
        <v>0</v>
      </c>
      <c r="P61" s="15">
        <f>'Resultat '!P29</f>
        <v>0</v>
      </c>
    </row>
    <row r="62" spans="1:17" ht="15" x14ac:dyDescent="0.25">
      <c r="A62" s="80"/>
      <c r="B62" s="280"/>
      <c r="C62" s="126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</row>
    <row r="63" spans="1:17" ht="14.25" x14ac:dyDescent="0.2">
      <c r="A63" s="80"/>
      <c r="B63" s="281" t="s">
        <v>0</v>
      </c>
      <c r="C63" s="126">
        <f>'Resultat '!C5</f>
        <v>0</v>
      </c>
      <c r="D63" s="15">
        <f>'Resultat '!D32</f>
        <v>0</v>
      </c>
      <c r="E63" s="15">
        <f>'Resultat '!E32</f>
        <v>0</v>
      </c>
      <c r="F63" s="15">
        <f>'Resultat '!F32</f>
        <v>0</v>
      </c>
      <c r="G63" s="15">
        <f>'Resultat '!G32</f>
        <v>0</v>
      </c>
      <c r="H63" s="15">
        <f>'Resultat '!H32</f>
        <v>0</v>
      </c>
      <c r="I63" s="15">
        <f>'Resultat '!I32</f>
        <v>0</v>
      </c>
      <c r="J63" s="15">
        <f>'Resultat '!J32</f>
        <v>22.706071139866708</v>
      </c>
      <c r="K63" s="15">
        <f>'Resultat '!K32</f>
        <v>44.921155277469552</v>
      </c>
      <c r="L63" s="15">
        <f>'Resultat '!L32</f>
        <v>50.976576637297512</v>
      </c>
      <c r="M63" s="15">
        <f>'Resultat '!M32</f>
        <v>62.906003851308014</v>
      </c>
      <c r="N63" s="15">
        <f>'Resultat '!N32</f>
        <v>164.02363197914519</v>
      </c>
      <c r="O63" s="15">
        <f>'Resultat '!O32</f>
        <v>257.26784332587613</v>
      </c>
      <c r="P63" s="15">
        <f>'Resultat '!P32</f>
        <v>343.27471764500251</v>
      </c>
    </row>
    <row r="64" spans="1:17" ht="14.25" x14ac:dyDescent="0.2">
      <c r="A64" s="80"/>
      <c r="B64" s="89" t="s">
        <v>1363</v>
      </c>
      <c r="C64" s="233">
        <f>'Resultat '!C35</f>
        <v>0</v>
      </c>
      <c r="D64" s="233">
        <f>'Resultat '!D35</f>
        <v>0</v>
      </c>
      <c r="E64" s="233">
        <f>'Resultat '!E35</f>
        <v>0</v>
      </c>
      <c r="F64" s="233">
        <f>'Resultat '!F35</f>
        <v>0</v>
      </c>
      <c r="G64" s="233">
        <f>'Resultat '!G35</f>
        <v>0</v>
      </c>
      <c r="H64" s="233">
        <f>'Resultat '!H35</f>
        <v>0</v>
      </c>
      <c r="I64" s="233">
        <f>'Resultat '!I35</f>
        <v>0</v>
      </c>
      <c r="J64" s="233">
        <f>'Resultat '!J35</f>
        <v>0.22595049228156597</v>
      </c>
      <c r="K64" s="233">
        <f>'Resultat '!K35</f>
        <v>0.44412744883379945</v>
      </c>
      <c r="L64" s="233">
        <f>'Resultat '!L35</f>
        <v>0.50311041805686996</v>
      </c>
      <c r="M64" s="233">
        <f>'Resultat '!M35</f>
        <v>0.61870474018143695</v>
      </c>
      <c r="N64" s="233">
        <f>'Resultat '!N35</f>
        <v>1.566571772723828</v>
      </c>
      <c r="O64" s="233">
        <f>'Resultat '!O35</f>
        <v>2.3925691898481976</v>
      </c>
      <c r="P64" s="233">
        <f>'Resultat '!P35</f>
        <v>3.1168786918997875</v>
      </c>
    </row>
    <row r="65" spans="1:29" ht="15" customHeight="1" x14ac:dyDescent="0.2">
      <c r="A65" s="80"/>
      <c r="B65" s="70"/>
      <c r="C65" s="287"/>
      <c r="D65" s="287"/>
      <c r="E65" s="287"/>
      <c r="F65" s="287"/>
      <c r="G65" s="287"/>
      <c r="H65" s="287"/>
      <c r="I65" s="287"/>
      <c r="J65" s="287"/>
      <c r="K65" s="287"/>
      <c r="L65" s="287"/>
      <c r="M65" s="287"/>
      <c r="N65" s="287"/>
      <c r="O65" s="287"/>
      <c r="P65" s="287"/>
    </row>
    <row r="66" spans="1:29" ht="27" customHeight="1" thickBot="1" x14ac:dyDescent="0.25">
      <c r="B66" s="155" t="s">
        <v>327</v>
      </c>
      <c r="C66" s="234">
        <f>'Resultat '!C44</f>
        <v>0</v>
      </c>
      <c r="D66" s="234">
        <f>'Resultat '!D44</f>
        <v>0</v>
      </c>
      <c r="E66" s="234">
        <f>'Resultat '!E44</f>
        <v>0</v>
      </c>
      <c r="F66" s="234">
        <f>'Resultat '!F44</f>
        <v>0</v>
      </c>
      <c r="G66" s="234">
        <f>'Resultat '!G44</f>
        <v>0</v>
      </c>
      <c r="H66" s="234">
        <f>'Resultat '!H44</f>
        <v>0</v>
      </c>
      <c r="I66" s="234">
        <f>'Resultat '!I44</f>
        <v>0</v>
      </c>
      <c r="J66" s="234">
        <f>'Resultat '!J44</f>
        <v>0</v>
      </c>
      <c r="K66" s="234">
        <f>'Resultat '!K44</f>
        <v>0</v>
      </c>
      <c r="L66" s="234">
        <f>'Resultat '!L44</f>
        <v>0</v>
      </c>
      <c r="M66" s="234">
        <f>'Resultat '!M44</f>
        <v>0</v>
      </c>
      <c r="N66" s="234">
        <f>'Resultat '!N44</f>
        <v>0</v>
      </c>
      <c r="O66" s="234">
        <f>'Resultat '!O44</f>
        <v>41.598635658147487</v>
      </c>
      <c r="P66" s="234">
        <f>'Resultat '!P44</f>
        <v>118.35016853119184</v>
      </c>
    </row>
    <row r="67" spans="1:29" ht="26.25" hidden="1" customHeight="1" thickBot="1" x14ac:dyDescent="0.25">
      <c r="B67" s="284" t="s">
        <v>1362</v>
      </c>
      <c r="C67" s="341"/>
      <c r="D67" s="285">
        <f>'Resultat '!C55</f>
        <v>0</v>
      </c>
      <c r="E67" s="285"/>
      <c r="F67" s="285">
        <f>'Resultat '!D55</f>
        <v>0</v>
      </c>
      <c r="G67" s="285">
        <f>'Resultat '!E55</f>
        <v>0</v>
      </c>
      <c r="H67" s="285">
        <f>'Resultat '!F55</f>
        <v>0</v>
      </c>
      <c r="I67" s="285">
        <f>'Resultat '!G55</f>
        <v>0</v>
      </c>
      <c r="J67" s="285">
        <f>'Resultat '!H55</f>
        <v>0</v>
      </c>
      <c r="K67" s="285">
        <f>'Resultat '!I55</f>
        <v>0</v>
      </c>
      <c r="L67" s="285">
        <f>'Resultat '!J55</f>
        <v>0</v>
      </c>
      <c r="M67" s="285">
        <f>'Resultat '!K55</f>
        <v>0</v>
      </c>
      <c r="N67" s="285">
        <f>'Resultat '!L55</f>
        <v>0</v>
      </c>
      <c r="O67" s="285">
        <f>'Resultat '!M55</f>
        <v>0</v>
      </c>
      <c r="P67" s="285">
        <f>'Resultat '!N55</f>
        <v>0</v>
      </c>
    </row>
    <row r="68" spans="1:29" ht="14.25" customHeight="1" x14ac:dyDescent="0.2">
      <c r="B68" s="215" t="s">
        <v>1416</v>
      </c>
      <c r="C68" s="216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</row>
    <row r="69" spans="1:29" ht="15" customHeight="1" x14ac:dyDescent="0.2">
      <c r="B69" s="216" t="s">
        <v>1372</v>
      </c>
      <c r="C69" s="216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</row>
    <row r="70" spans="1:29" ht="31.5" customHeight="1" x14ac:dyDescent="0.2">
      <c r="D70" s="283"/>
      <c r="E70" s="283"/>
      <c r="L70" s="357"/>
      <c r="M70" s="358"/>
      <c r="N70" s="358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</row>
    <row r="71" spans="1:29" x14ac:dyDescent="0.2">
      <c r="D71" s="21"/>
      <c r="E71" s="21"/>
      <c r="F71" s="13"/>
      <c r="G71" s="13"/>
      <c r="H71" s="13"/>
      <c r="I71" s="13"/>
      <c r="J71" s="13"/>
      <c r="K71" s="13"/>
      <c r="L71" s="358"/>
      <c r="M71" s="358"/>
      <c r="N71" s="358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</row>
    <row r="72" spans="1:29" x14ac:dyDescent="0.2">
      <c r="D72" s="21"/>
      <c r="E72" s="21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</row>
    <row r="73" spans="1:29" x14ac:dyDescent="0.2">
      <c r="D73" s="21"/>
      <c r="E73" s="21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</row>
    <row r="74" spans="1:29" x14ac:dyDescent="0.2"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</row>
    <row r="75" spans="1:29" x14ac:dyDescent="0.2"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</row>
    <row r="76" spans="1:29" x14ac:dyDescent="0.2"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</row>
    <row r="77" spans="1:29" x14ac:dyDescent="0.2"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</row>
    <row r="78" spans="1:29" x14ac:dyDescent="0.2">
      <c r="D78" s="13"/>
      <c r="E78" s="13"/>
      <c r="F78" s="13"/>
      <c r="G78" s="13"/>
      <c r="H78" s="13"/>
      <c r="I78" s="13"/>
      <c r="J78" s="13"/>
      <c r="K78" s="13"/>
      <c r="L78" s="13"/>
    </row>
  </sheetData>
  <mergeCells count="5">
    <mergeCell ref="K6:P6"/>
    <mergeCell ref="B6:J6"/>
    <mergeCell ref="L70:N71"/>
    <mergeCell ref="L25:L26"/>
    <mergeCell ref="B50:P50"/>
  </mergeCells>
  <phoneticPr fontId="0" type="noConversion"/>
  <conditionalFormatting sqref="G19">
    <cfRule type="cellIs" dxfId="1" priority="7" stopIfTrue="1" operator="greaterThan">
      <formula>100</formula>
    </cfRule>
  </conditionalFormatting>
  <conditionalFormatting sqref="M10:M16">
    <cfRule type="cellIs" dxfId="0" priority="1" stopIfTrue="1" operator="greaterThan">
      <formula>100</formula>
    </cfRule>
  </conditionalFormatting>
  <pageMargins left="0.75" right="0.75" top="1" bottom="1" header="0" footer="0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Ugyldig kommune" error="Vælg en kommune fra listen." xr:uid="{10C07708-A2A8-41EE-A792-3DFB272F2491}">
          <x14:formula1>
            <xm:f>Lister!$A$4:$A$101</xm:f>
          </x14:formula1>
          <xm:sqref>D4:E4</xm:sqref>
        </x14:dataValidation>
        <x14:dataValidation type="list" allowBlank="1" showInputMessage="1" showErrorMessage="1" xr:uid="{BDCCDA51-CC14-41CC-A37C-73FC949D0E66}">
          <x14:formula1>
            <xm:f>Lister!$C$4:$C$6</xm:f>
          </x14:formula1>
          <xm:sqref>L21</xm:sqref>
        </x14:dataValidation>
        <x14:dataValidation type="list" allowBlank="1" showInputMessage="1" showErrorMessage="1" xr:uid="{564D2299-6AFC-47A9-8F2D-03A2D0251627}">
          <x14:formula1>
            <xm:f>Lister!$E$4:$E$5</xm:f>
          </x14:formula1>
          <xm:sqref>D19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98E1E-713B-4824-8A1F-19DC578F741D}">
  <sheetPr codeName="Ark14">
    <tabColor theme="6" tint="0.39997558519241921"/>
  </sheetPr>
  <dimension ref="A1:BG80"/>
  <sheetViews>
    <sheetView zoomScale="65" zoomScaleNormal="100" workbookViewId="0">
      <pane xSplit="1" ySplit="3" topLeftCell="B4" activePane="bottomRight" state="frozen"/>
      <selection activeCell="C56" sqref="C56"/>
      <selection pane="topRight" activeCell="C56" sqref="C56"/>
      <selection pane="bottomLeft" activeCell="C56" sqref="C56"/>
      <selection pane="bottomRight" activeCell="D23" sqref="D23"/>
    </sheetView>
  </sheetViews>
  <sheetFormatPr defaultColWidth="9.140625" defaultRowHeight="12.75" x14ac:dyDescent="0.2"/>
  <cols>
    <col min="1" max="1" width="33.7109375" style="4" customWidth="1"/>
    <col min="2" max="2" width="4.85546875" style="4" hidden="1" customWidth="1"/>
    <col min="3" max="3" width="12.42578125" style="4" customWidth="1"/>
    <col min="4" max="4" width="11.85546875" style="4" bestFit="1" customWidth="1"/>
    <col min="5" max="5" width="10.7109375" style="4" customWidth="1"/>
    <col min="6" max="7" width="12.140625" style="4" bestFit="1" customWidth="1"/>
    <col min="8" max="23" width="10.5703125" style="4" bestFit="1" customWidth="1"/>
    <col min="24" max="24" width="15.42578125" style="4" bestFit="1" customWidth="1"/>
    <col min="25" max="25" width="11.7109375" style="4" hidden="1" customWidth="1"/>
    <col min="26" max="16384" width="9.140625" style="4"/>
  </cols>
  <sheetData>
    <row r="1" spans="1:25" s="79" customFormat="1" ht="13.5" thickBot="1" x14ac:dyDescent="0.25">
      <c r="A1" s="141"/>
      <c r="E1" s="141"/>
      <c r="F1" s="129"/>
      <c r="G1" s="129"/>
      <c r="H1" s="129"/>
      <c r="I1" s="129"/>
      <c r="J1" s="129"/>
      <c r="K1" s="129"/>
      <c r="L1" s="129"/>
      <c r="M1" s="129"/>
      <c r="N1" s="129"/>
      <c r="O1" s="129"/>
    </row>
    <row r="2" spans="1:25" ht="23.25" customHeight="1" x14ac:dyDescent="0.25">
      <c r="A2" s="29" t="s">
        <v>253</v>
      </c>
      <c r="B2" s="30"/>
      <c r="C2" s="30"/>
      <c r="D2" s="33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Y2" s="30"/>
    </row>
    <row r="3" spans="1:25" ht="20.25" customHeight="1" x14ac:dyDescent="0.2">
      <c r="A3" s="289" t="s">
        <v>1371</v>
      </c>
      <c r="B3" s="95" t="e">
        <f>#REF!</f>
        <v>#REF!</v>
      </c>
      <c r="C3" s="95">
        <f>'Beregning 2026'!C33</f>
        <v>2026</v>
      </c>
      <c r="D3" s="95">
        <f>C3+1</f>
        <v>2027</v>
      </c>
      <c r="E3" s="95">
        <f t="shared" ref="E3:W3" si="0">D3+1</f>
        <v>2028</v>
      </c>
      <c r="F3" s="95">
        <f t="shared" si="0"/>
        <v>2029</v>
      </c>
      <c r="G3" s="95">
        <f t="shared" si="0"/>
        <v>2030</v>
      </c>
      <c r="H3" s="95">
        <f t="shared" si="0"/>
        <v>2031</v>
      </c>
      <c r="I3" s="95">
        <f t="shared" si="0"/>
        <v>2032</v>
      </c>
      <c r="J3" s="95">
        <f t="shared" si="0"/>
        <v>2033</v>
      </c>
      <c r="K3" s="95">
        <f t="shared" si="0"/>
        <v>2034</v>
      </c>
      <c r="L3" s="95">
        <f t="shared" si="0"/>
        <v>2035</v>
      </c>
      <c r="M3" s="95">
        <f t="shared" si="0"/>
        <v>2036</v>
      </c>
      <c r="N3" s="95">
        <f t="shared" si="0"/>
        <v>2037</v>
      </c>
      <c r="O3" s="95">
        <f t="shared" si="0"/>
        <v>2038</v>
      </c>
      <c r="P3" s="95">
        <f t="shared" si="0"/>
        <v>2039</v>
      </c>
      <c r="Q3" s="95">
        <f t="shared" si="0"/>
        <v>2040</v>
      </c>
      <c r="R3" s="95">
        <f t="shared" si="0"/>
        <v>2041</v>
      </c>
      <c r="S3" s="95">
        <f t="shared" si="0"/>
        <v>2042</v>
      </c>
      <c r="T3" s="95">
        <f t="shared" si="0"/>
        <v>2043</v>
      </c>
      <c r="U3" s="95">
        <f t="shared" si="0"/>
        <v>2044</v>
      </c>
      <c r="V3" s="95">
        <f t="shared" si="0"/>
        <v>2045</v>
      </c>
      <c r="W3" s="95">
        <f t="shared" si="0"/>
        <v>2046</v>
      </c>
      <c r="Y3" s="104">
        <f>X3+1</f>
        <v>1</v>
      </c>
    </row>
    <row r="4" spans="1:25" ht="14.25" x14ac:dyDescent="0.2">
      <c r="A4" s="130"/>
      <c r="B4" s="70"/>
      <c r="C4" s="131" t="s">
        <v>301</v>
      </c>
      <c r="D4" s="131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Y4" s="70"/>
    </row>
    <row r="5" spans="1:25" ht="15" x14ac:dyDescent="0.25">
      <c r="A5" s="132" t="s">
        <v>0</v>
      </c>
      <c r="B5" s="78">
        <v>0</v>
      </c>
      <c r="C5" s="78">
        <f>B32</f>
        <v>0</v>
      </c>
      <c r="D5" s="78">
        <f>C32</f>
        <v>0</v>
      </c>
      <c r="E5" s="78">
        <f t="shared" ref="E5:Y5" si="1">D32</f>
        <v>0</v>
      </c>
      <c r="F5" s="78">
        <f t="shared" si="1"/>
        <v>0</v>
      </c>
      <c r="G5" s="78">
        <f t="shared" si="1"/>
        <v>0</v>
      </c>
      <c r="H5" s="78">
        <f t="shared" si="1"/>
        <v>0</v>
      </c>
      <c r="I5" s="78">
        <f t="shared" si="1"/>
        <v>0</v>
      </c>
      <c r="J5" s="78">
        <f t="shared" si="1"/>
        <v>0</v>
      </c>
      <c r="K5" s="78">
        <f t="shared" si="1"/>
        <v>22.706071139866708</v>
      </c>
      <c r="L5" s="78">
        <f t="shared" si="1"/>
        <v>44.921155277469552</v>
      </c>
      <c r="M5" s="78">
        <f t="shared" si="1"/>
        <v>50.976576637297512</v>
      </c>
      <c r="N5" s="78">
        <f t="shared" si="1"/>
        <v>62.906003851308014</v>
      </c>
      <c r="O5" s="78">
        <f t="shared" si="1"/>
        <v>164.02363197914519</v>
      </c>
      <c r="P5" s="78">
        <f t="shared" si="1"/>
        <v>257.26784332587613</v>
      </c>
      <c r="Q5" s="78">
        <f t="shared" si="1"/>
        <v>343.27471764500251</v>
      </c>
      <c r="R5" s="78">
        <f t="shared" si="1"/>
        <v>415.50579314056131</v>
      </c>
      <c r="S5" s="78">
        <f t="shared" si="1"/>
        <v>498.11468289762115</v>
      </c>
      <c r="T5" s="78">
        <f t="shared" si="1"/>
        <v>584.41246708730159</v>
      </c>
      <c r="U5" s="78">
        <f t="shared" si="1"/>
        <v>670.17266407210309</v>
      </c>
      <c r="V5" s="78">
        <f t="shared" si="1"/>
        <v>749.82405745674623</v>
      </c>
      <c r="W5" s="78">
        <f t="shared" si="1"/>
        <v>826.67235312371031</v>
      </c>
      <c r="Y5" s="78">
        <f t="shared" si="1"/>
        <v>0</v>
      </c>
    </row>
    <row r="6" spans="1:25" s="79" customFormat="1" ht="15" x14ac:dyDescent="0.25">
      <c r="A6" s="130"/>
      <c r="B6" s="78"/>
      <c r="C6" s="147"/>
      <c r="D6" s="148"/>
      <c r="E6" s="148"/>
      <c r="F6" s="14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Y6" s="143"/>
    </row>
    <row r="7" spans="1:25" ht="15" x14ac:dyDescent="0.25">
      <c r="A7" s="132" t="s">
        <v>5</v>
      </c>
      <c r="B7" s="78" t="e">
        <f>MIN(B8,B13)</f>
        <v>#REF!</v>
      </c>
      <c r="C7" s="286">
        <f>'Beregning 2026'!C30</f>
        <v>3104</v>
      </c>
      <c r="D7" s="78">
        <f>C25</f>
        <v>3129.4278224465688</v>
      </c>
      <c r="E7" s="78">
        <f t="shared" ref="E7:W7" si="2">D25</f>
        <v>3168.5278774216131</v>
      </c>
      <c r="F7" s="78">
        <f t="shared" si="2"/>
        <v>3209.8881886526096</v>
      </c>
      <c r="G7" s="78">
        <f t="shared" si="2"/>
        <v>3237.3022026034105</v>
      </c>
      <c r="H7" s="78">
        <f t="shared" si="2"/>
        <v>3270.1127802421147</v>
      </c>
      <c r="I7" s="78">
        <f t="shared" si="2"/>
        <v>3293.8732616206162</v>
      </c>
      <c r="J7" s="78">
        <f t="shared" si="2"/>
        <v>3294.1856587387692</v>
      </c>
      <c r="K7" s="78">
        <f t="shared" si="2"/>
        <v>3293.5086449664745</v>
      </c>
      <c r="L7" s="78">
        <f t="shared" si="2"/>
        <v>3292.8552601388978</v>
      </c>
      <c r="M7" s="78">
        <f t="shared" si="2"/>
        <v>3292.6771595106675</v>
      </c>
      <c r="N7" s="78">
        <f t="shared" si="2"/>
        <v>3292.3262940043733</v>
      </c>
      <c r="O7" s="78">
        <f t="shared" si="2"/>
        <v>3291.151515151515</v>
      </c>
      <c r="P7" s="78">
        <f t="shared" si="2"/>
        <v>3291.151515151515</v>
      </c>
      <c r="Q7" s="78">
        <f t="shared" si="2"/>
        <v>3291.151515151515</v>
      </c>
      <c r="R7" s="78">
        <f t="shared" si="2"/>
        <v>3291.151515151515</v>
      </c>
      <c r="S7" s="78">
        <f t="shared" si="2"/>
        <v>3291.151515151515</v>
      </c>
      <c r="T7" s="78">
        <f t="shared" si="2"/>
        <v>3291.151515151515</v>
      </c>
      <c r="U7" s="78">
        <f t="shared" si="2"/>
        <v>3291.151515151515</v>
      </c>
      <c r="V7" s="78">
        <f t="shared" si="2"/>
        <v>3291.151515151515</v>
      </c>
      <c r="W7" s="78">
        <f t="shared" si="2"/>
        <v>3291.151515151515</v>
      </c>
      <c r="Y7" s="78" t="e">
        <f t="shared" ref="Y7" si="3">MIN(Y8,Y13)</f>
        <v>#REF!</v>
      </c>
    </row>
    <row r="8" spans="1:25" ht="15" x14ac:dyDescent="0.25">
      <c r="A8" s="132" t="s">
        <v>286</v>
      </c>
      <c r="B8" s="78" t="e">
        <f>#REF!</f>
        <v>#REF!</v>
      </c>
      <c r="C8" s="78">
        <f>'Beregning 2026'!C69</f>
        <v>3104</v>
      </c>
      <c r="D8" s="78">
        <f>'Beregning 2026'!E69</f>
        <v>3129.4278224465697</v>
      </c>
      <c r="E8" s="78">
        <f>'Beregning 2026'!F69</f>
        <v>3168.5278774216135</v>
      </c>
      <c r="F8" s="78">
        <f>'Beregning 2026'!G69</f>
        <v>3209.8881886526106</v>
      </c>
      <c r="G8" s="78">
        <f>'Beregning 2026'!H69</f>
        <v>3237.3022026034109</v>
      </c>
      <c r="H8" s="78">
        <f>'Beregning 2026'!I69</f>
        <v>3270.1127802421156</v>
      </c>
      <c r="I8" s="78">
        <f>'Beregning 2026'!J69</f>
        <v>3293.8732616206162</v>
      </c>
      <c r="J8" s="78">
        <f>'Beregning 2026'!K69</f>
        <v>3316.2147161063413</v>
      </c>
      <c r="K8" s="78">
        <f>'Beregning 2026'!L69</f>
        <v>3337.7764154163674</v>
      </c>
      <c r="L8" s="78">
        <f>'Beregning 2026'!M69</f>
        <v>3343.6537361479654</v>
      </c>
      <c r="M8" s="78">
        <f>'Beregning 2026'!N69</f>
        <v>3355.2322978556813</v>
      </c>
      <c r="N8" s="78">
        <f>'Beregning 2026'!O69</f>
        <v>3455.1751471306602</v>
      </c>
      <c r="O8" s="78">
        <f>'Beregning 2026'!P69</f>
        <v>3548.4193584773911</v>
      </c>
      <c r="P8" s="78">
        <f>'Beregning 2026'!Q69</f>
        <v>3634.4262327965175</v>
      </c>
      <c r="Q8" s="78">
        <f>'Beregning 2026'!R69</f>
        <v>3706.6573082920763</v>
      </c>
      <c r="R8" s="78">
        <f>'Beregning 2026'!S69</f>
        <v>3789.2661980491362</v>
      </c>
      <c r="S8" s="78">
        <f>'Beregning 2026'!T69</f>
        <v>3875.5639822388166</v>
      </c>
      <c r="T8" s="78">
        <f>'Beregning 2026'!U69</f>
        <v>3961.3241792236181</v>
      </c>
      <c r="U8" s="78">
        <f>'Beregning 2026'!V69</f>
        <v>4040.9755726082612</v>
      </c>
      <c r="V8" s="78">
        <f>'Beregning 2026'!W69</f>
        <v>4117.8238682752253</v>
      </c>
      <c r="W8" s="78">
        <f>'Beregning 2026'!X69</f>
        <v>4201.8118572209323</v>
      </c>
      <c r="Y8" s="14" t="e">
        <f>#REF!</f>
        <v>#REF!</v>
      </c>
    </row>
    <row r="9" spans="1:25" ht="15" x14ac:dyDescent="0.25">
      <c r="A9" s="132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Y9" s="14"/>
    </row>
    <row r="10" spans="1:25" ht="15" x14ac:dyDescent="0.25">
      <c r="A10" s="132" t="s">
        <v>248</v>
      </c>
      <c r="B10" s="78" t="e">
        <f>#REF!</f>
        <v>#REF!</v>
      </c>
      <c r="C10" s="78">
        <f>'Beregning 2026'!C111</f>
        <v>0</v>
      </c>
      <c r="D10" s="78">
        <f>'Beregning 2026'!E111</f>
        <v>0</v>
      </c>
      <c r="E10" s="78">
        <f>'Beregning 2026'!F111</f>
        <v>0</v>
      </c>
      <c r="F10" s="78">
        <f>'Beregning 2026'!G111</f>
        <v>0</v>
      </c>
      <c r="G10" s="78">
        <f>'Beregning 2026'!H111</f>
        <v>0</v>
      </c>
      <c r="H10" s="78">
        <f>'Beregning 2026'!I111</f>
        <v>0</v>
      </c>
      <c r="I10" s="78">
        <f>'Beregning 2026'!J111</f>
        <v>0</v>
      </c>
      <c r="J10" s="78">
        <f>'Beregning 2026'!K111</f>
        <v>0</v>
      </c>
      <c r="K10" s="78">
        <f>'Beregning 2026'!L111</f>
        <v>0</v>
      </c>
      <c r="L10" s="78">
        <f>'Beregning 2026'!M111</f>
        <v>0</v>
      </c>
      <c r="M10" s="78">
        <f>'Beregning 2026'!N111</f>
        <v>0</v>
      </c>
      <c r="N10" s="78">
        <f>'Beregning 2026'!O111</f>
        <v>0</v>
      </c>
      <c r="O10" s="78">
        <f>'Beregning 2026'!P111</f>
        <v>0</v>
      </c>
      <c r="P10" s="78">
        <f>'Beregning 2026'!Q111</f>
        <v>0</v>
      </c>
      <c r="Q10" s="78">
        <f>'Beregning 2026'!R111</f>
        <v>0</v>
      </c>
      <c r="R10" s="78">
        <f>'Beregning 2026'!S111</f>
        <v>0</v>
      </c>
      <c r="S10" s="78">
        <f>'Beregning 2026'!T111</f>
        <v>0</v>
      </c>
      <c r="T10" s="78">
        <f>'Beregning 2026'!U111</f>
        <v>0</v>
      </c>
      <c r="U10" s="78">
        <f>'Beregning 2026'!V111</f>
        <v>0</v>
      </c>
      <c r="V10" s="78">
        <f>'Beregning 2026'!W111</f>
        <v>0</v>
      </c>
      <c r="W10" s="78">
        <f>'Beregning 2026'!X111</f>
        <v>0</v>
      </c>
      <c r="Y10" s="14" t="e">
        <f>#REF!</f>
        <v>#REF!</v>
      </c>
    </row>
    <row r="11" spans="1:25" ht="15" x14ac:dyDescent="0.25">
      <c r="A11" s="132" t="s">
        <v>247</v>
      </c>
      <c r="B11" s="78" t="e">
        <f>#REF!</f>
        <v>#REF!</v>
      </c>
      <c r="C11" s="78">
        <f>'Beregning 2026'!C112</f>
        <v>0</v>
      </c>
      <c r="D11" s="78">
        <f>'Beregning 2026'!E112</f>
        <v>0</v>
      </c>
      <c r="E11" s="78">
        <f>'Beregning 2026'!F112</f>
        <v>0</v>
      </c>
      <c r="F11" s="78">
        <f>'Beregning 2026'!G112</f>
        <v>0</v>
      </c>
      <c r="G11" s="78">
        <f>'Beregning 2026'!H112</f>
        <v>0</v>
      </c>
      <c r="H11" s="78">
        <f>'Beregning 2026'!I112</f>
        <v>0</v>
      </c>
      <c r="I11" s="78">
        <f>'Beregning 2026'!J112</f>
        <v>0</v>
      </c>
      <c r="J11" s="78">
        <f>'Beregning 2026'!K112</f>
        <v>0</v>
      </c>
      <c r="K11" s="78">
        <f>'Beregning 2026'!L112</f>
        <v>0</v>
      </c>
      <c r="L11" s="78">
        <f>'Beregning 2026'!M112</f>
        <v>0</v>
      </c>
      <c r="M11" s="78">
        <f>'Beregning 2026'!N112</f>
        <v>0</v>
      </c>
      <c r="N11" s="78">
        <f>'Beregning 2026'!O112</f>
        <v>0</v>
      </c>
      <c r="O11" s="78">
        <f>'Beregning 2026'!P112</f>
        <v>0</v>
      </c>
      <c r="P11" s="78">
        <f>'Beregning 2026'!Q112</f>
        <v>0</v>
      </c>
      <c r="Q11" s="78">
        <f>'Beregning 2026'!R112</f>
        <v>0</v>
      </c>
      <c r="R11" s="78">
        <f>'Beregning 2026'!S112</f>
        <v>0</v>
      </c>
      <c r="S11" s="78">
        <f>'Beregning 2026'!T112</f>
        <v>0</v>
      </c>
      <c r="T11" s="78">
        <f>'Beregning 2026'!U112</f>
        <v>0</v>
      </c>
      <c r="U11" s="78">
        <f>'Beregning 2026'!V112</f>
        <v>0</v>
      </c>
      <c r="V11" s="78">
        <f>'Beregning 2026'!W112</f>
        <v>0</v>
      </c>
      <c r="W11" s="78">
        <f>'Beregning 2026'!X112</f>
        <v>0</v>
      </c>
      <c r="Y11" s="14" t="e">
        <f>#REF!</f>
        <v>#REF!</v>
      </c>
    </row>
    <row r="12" spans="1:25" ht="15" x14ac:dyDescent="0.25">
      <c r="A12" s="132" t="s">
        <v>31</v>
      </c>
      <c r="B12" s="78" t="e">
        <f>#REF!</f>
        <v>#REF!</v>
      </c>
      <c r="C12" s="78">
        <f>'Beregning 2026'!C113</f>
        <v>0</v>
      </c>
      <c r="D12" s="78">
        <f>'Beregning 2026'!E113</f>
        <v>0</v>
      </c>
      <c r="E12" s="78">
        <f>'Beregning 2026'!F113</f>
        <v>0</v>
      </c>
      <c r="F12" s="78">
        <f>'Beregning 2026'!G113</f>
        <v>0</v>
      </c>
      <c r="G12" s="78">
        <f>'Beregning 2026'!H113</f>
        <v>0</v>
      </c>
      <c r="H12" s="78">
        <f>'Beregning 2026'!I113</f>
        <v>0</v>
      </c>
      <c r="I12" s="78">
        <f>'Beregning 2026'!J113</f>
        <v>0</v>
      </c>
      <c r="J12" s="78">
        <f>'Beregning 2026'!K113</f>
        <v>0</v>
      </c>
      <c r="K12" s="78">
        <f>'Beregning 2026'!L113</f>
        <v>0</v>
      </c>
      <c r="L12" s="78">
        <f>'Beregning 2026'!M113</f>
        <v>0</v>
      </c>
      <c r="M12" s="78">
        <f>'Beregning 2026'!N113</f>
        <v>0</v>
      </c>
      <c r="N12" s="78">
        <f>'Beregning 2026'!O113</f>
        <v>0</v>
      </c>
      <c r="O12" s="78">
        <f>'Beregning 2026'!P113</f>
        <v>0</v>
      </c>
      <c r="P12" s="78">
        <f>'Beregning 2026'!Q113</f>
        <v>0</v>
      </c>
      <c r="Q12" s="78">
        <f>'Beregning 2026'!R113</f>
        <v>0</v>
      </c>
      <c r="R12" s="78">
        <f>'Beregning 2026'!S113</f>
        <v>0</v>
      </c>
      <c r="S12" s="78">
        <f>'Beregning 2026'!T113</f>
        <v>0</v>
      </c>
      <c r="T12" s="78">
        <f>'Beregning 2026'!U113</f>
        <v>0</v>
      </c>
      <c r="U12" s="78">
        <f>'Beregning 2026'!V113</f>
        <v>0</v>
      </c>
      <c r="V12" s="78">
        <f>'Beregning 2026'!W113</f>
        <v>0</v>
      </c>
      <c r="W12" s="78">
        <f>'Beregning 2026'!X113</f>
        <v>0</v>
      </c>
      <c r="Y12" s="14" t="e">
        <f>#REF!</f>
        <v>#REF!</v>
      </c>
    </row>
    <row r="13" spans="1:25" ht="15" x14ac:dyDescent="0.25">
      <c r="A13" s="132" t="s">
        <v>258</v>
      </c>
      <c r="B13" s="78" t="e">
        <f>IF(Model!$F$44&gt;0,Model!$F$44,Model!#REF!)+B10+B11-B12</f>
        <v>#REF!</v>
      </c>
      <c r="C13" s="78">
        <f>IF(Model!O26&gt;0,Model!O26,IF(Model!$F$44&gt;0,Model!$F$44)+C10+C11-C12)</f>
        <v>3394</v>
      </c>
      <c r="D13" s="78">
        <f>IF(Model!O26&gt;0,Model!O26,C13)+D10+D11-D12</f>
        <v>3394</v>
      </c>
      <c r="E13" s="78">
        <f t="shared" ref="E13:Y13" si="4">D13+E10+E11-E12</f>
        <v>3394</v>
      </c>
      <c r="F13" s="78">
        <f t="shared" si="4"/>
        <v>3394</v>
      </c>
      <c r="G13" s="78">
        <f t="shared" si="4"/>
        <v>3394</v>
      </c>
      <c r="H13" s="78">
        <f t="shared" si="4"/>
        <v>3394</v>
      </c>
      <c r="I13" s="78">
        <f t="shared" si="4"/>
        <v>3394</v>
      </c>
      <c r="J13" s="78">
        <f t="shared" si="4"/>
        <v>3394</v>
      </c>
      <c r="K13" s="78">
        <f t="shared" si="4"/>
        <v>3394</v>
      </c>
      <c r="L13" s="78">
        <f t="shared" si="4"/>
        <v>3394</v>
      </c>
      <c r="M13" s="78">
        <f t="shared" si="4"/>
        <v>3394</v>
      </c>
      <c r="N13" s="78">
        <f t="shared" si="4"/>
        <v>3394</v>
      </c>
      <c r="O13" s="78">
        <f t="shared" si="4"/>
        <v>3394</v>
      </c>
      <c r="P13" s="78">
        <f t="shared" si="4"/>
        <v>3394</v>
      </c>
      <c r="Q13" s="78">
        <f t="shared" si="4"/>
        <v>3394</v>
      </c>
      <c r="R13" s="78">
        <f t="shared" si="4"/>
        <v>3394</v>
      </c>
      <c r="S13" s="78">
        <f t="shared" si="4"/>
        <v>3394</v>
      </c>
      <c r="T13" s="78">
        <f t="shared" si="4"/>
        <v>3394</v>
      </c>
      <c r="U13" s="78">
        <f t="shared" si="4"/>
        <v>3394</v>
      </c>
      <c r="V13" s="78">
        <f t="shared" si="4"/>
        <v>3394</v>
      </c>
      <c r="W13" s="78">
        <f t="shared" si="4"/>
        <v>3394</v>
      </c>
      <c r="Y13" s="14" t="e">
        <f t="shared" si="4"/>
        <v>#REF!</v>
      </c>
    </row>
    <row r="14" spans="1:25" ht="15" x14ac:dyDescent="0.25">
      <c r="A14" s="132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78"/>
      <c r="S14" s="78"/>
      <c r="T14" s="78"/>
      <c r="U14" s="78"/>
      <c r="V14" s="78"/>
      <c r="W14" s="78"/>
      <c r="Y14" s="14"/>
    </row>
    <row r="15" spans="1:25" ht="15" x14ac:dyDescent="0.25">
      <c r="A15" s="132" t="s">
        <v>257</v>
      </c>
      <c r="B15" s="133" t="e">
        <f>#REF!</f>
        <v>#REF!</v>
      </c>
      <c r="C15" s="133">
        <f>'Beregning 2026'!C115</f>
        <v>1</v>
      </c>
      <c r="D15" s="133">
        <f>'Beregning 2026'!E115</f>
        <v>1</v>
      </c>
      <c r="E15" s="133">
        <f>'Beregning 2026'!F115</f>
        <v>1</v>
      </c>
      <c r="F15" s="133">
        <f>'Beregning 2026'!G115</f>
        <v>1</v>
      </c>
      <c r="G15" s="133">
        <f>'Beregning 2026'!H115</f>
        <v>1</v>
      </c>
      <c r="H15" s="133">
        <f>'Beregning 2026'!I115</f>
        <v>1</v>
      </c>
      <c r="I15" s="133">
        <f>'Beregning 2026'!J115</f>
        <v>1</v>
      </c>
      <c r="J15" s="133">
        <f>'Beregning 2026'!K115</f>
        <v>1</v>
      </c>
      <c r="K15" s="133">
        <f>'Beregning 2026'!L115</f>
        <v>1</v>
      </c>
      <c r="L15" s="133">
        <f>'Beregning 2026'!M115</f>
        <v>1</v>
      </c>
      <c r="M15" s="133">
        <f>'Beregning 2026'!N115</f>
        <v>1</v>
      </c>
      <c r="N15" s="133">
        <f>'Beregning 2026'!O115</f>
        <v>1</v>
      </c>
      <c r="O15" s="133">
        <f>'Beregning 2026'!P115</f>
        <v>1</v>
      </c>
      <c r="P15" s="133">
        <f>'Beregning 2026'!Q115</f>
        <v>1</v>
      </c>
      <c r="Q15" s="133">
        <f>'Beregning 2026'!R115</f>
        <v>1</v>
      </c>
      <c r="R15" s="133">
        <f>'Beregning 2026'!S115</f>
        <v>1</v>
      </c>
      <c r="S15" s="133">
        <f>'Beregning 2026'!T115</f>
        <v>1</v>
      </c>
      <c r="T15" s="133">
        <f>'Beregning 2026'!U115</f>
        <v>1</v>
      </c>
      <c r="U15" s="133">
        <f>'Beregning 2026'!V115</f>
        <v>1</v>
      </c>
      <c r="V15" s="133">
        <f>'Beregning 2026'!W115</f>
        <v>1</v>
      </c>
      <c r="W15" s="133">
        <f>'Beregning 2026'!X115</f>
        <v>1</v>
      </c>
      <c r="Y15" s="35" t="e">
        <f>#REF!</f>
        <v>#REF!</v>
      </c>
    </row>
    <row r="16" spans="1:25" ht="15" x14ac:dyDescent="0.25">
      <c r="A16" s="34" t="s">
        <v>323</v>
      </c>
      <c r="B16" s="78" t="e">
        <f>#REF!</f>
        <v>#REF!</v>
      </c>
      <c r="C16" s="78">
        <f>'Beregning 2026'!C116</f>
        <v>94.060606060606062</v>
      </c>
      <c r="D16" s="78">
        <f>'Beregning 2026'!E116</f>
        <v>94.831146134744543</v>
      </c>
      <c r="E16" s="78">
        <f>'Beregning 2026'!F116</f>
        <v>96.015996285503434</v>
      </c>
      <c r="F16" s="78">
        <f>'Beregning 2026'!G116</f>
        <v>97.269339050079111</v>
      </c>
      <c r="G16" s="78">
        <f>'Beregning 2026'!H116</f>
        <v>98.100066745557911</v>
      </c>
      <c r="H16" s="78">
        <f>'Beregning 2026'!I116</f>
        <v>99.094326674003497</v>
      </c>
      <c r="I16" s="78">
        <f>'Beregning 2026'!J116</f>
        <v>99.814341261230794</v>
      </c>
      <c r="J16" s="78">
        <f>'Beregning 2026'!K116</f>
        <v>100.49135503352549</v>
      </c>
      <c r="K16" s="78">
        <f>'Beregning 2026'!L116</f>
        <v>101.14473986110204</v>
      </c>
      <c r="L16" s="78">
        <f>'Beregning 2026'!M116</f>
        <v>101.32284048933229</v>
      </c>
      <c r="M16" s="78">
        <f>'Beregning 2026'!N116</f>
        <v>101.6737059956267</v>
      </c>
      <c r="N16" s="78">
        <f>'Beregning 2026'!O116</f>
        <v>102.84848484848484</v>
      </c>
      <c r="O16" s="78">
        <f>'Beregning 2026'!P116</f>
        <v>102.84848484848484</v>
      </c>
      <c r="P16" s="78">
        <f>'Beregning 2026'!Q116</f>
        <v>102.84848484848484</v>
      </c>
      <c r="Q16" s="78">
        <f>'Beregning 2026'!R116</f>
        <v>102.84848484848484</v>
      </c>
      <c r="R16" s="78">
        <f>'Beregning 2026'!S116</f>
        <v>102.84848484848484</v>
      </c>
      <c r="S16" s="78">
        <f>'Beregning 2026'!T116</f>
        <v>102.84848484848484</v>
      </c>
      <c r="T16" s="78">
        <f>'Beregning 2026'!U116</f>
        <v>102.84848484848484</v>
      </c>
      <c r="U16" s="78">
        <f>'Beregning 2026'!V116</f>
        <v>102.84848484848484</v>
      </c>
      <c r="V16" s="78">
        <f>'Beregning 2026'!W116</f>
        <v>102.84848484848484</v>
      </c>
      <c r="W16" s="78">
        <f>'Beregning 2026'!X116</f>
        <v>102.84848484848484</v>
      </c>
      <c r="Y16" s="78">
        <f>'Beregning 2026'!Z116</f>
        <v>102.84848484848484</v>
      </c>
    </row>
    <row r="17" spans="1:25" ht="15" x14ac:dyDescent="0.25">
      <c r="A17" s="132"/>
      <c r="B17" s="134"/>
      <c r="C17" s="134"/>
      <c r="D17" s="134"/>
      <c r="E17" s="147"/>
      <c r="F17" s="147"/>
      <c r="G17" s="147"/>
      <c r="H17" s="147"/>
      <c r="I17" s="134"/>
      <c r="J17" s="134"/>
      <c r="K17" s="134"/>
      <c r="L17" s="134"/>
      <c r="M17" s="134"/>
      <c r="N17" s="134"/>
      <c r="O17" s="134"/>
      <c r="P17" s="78"/>
      <c r="Q17" s="78"/>
      <c r="R17" s="78"/>
      <c r="S17" s="78"/>
      <c r="T17" s="78"/>
      <c r="U17" s="78"/>
      <c r="V17" s="78"/>
      <c r="W17" s="78"/>
      <c r="Y17" s="14"/>
    </row>
    <row r="18" spans="1:25" ht="15" x14ac:dyDescent="0.25">
      <c r="A18" s="282" t="s">
        <v>1361</v>
      </c>
      <c r="B18" s="134" t="e">
        <f>#REF!</f>
        <v>#REF!</v>
      </c>
      <c r="C18" s="134">
        <f>'Beregning 2026'!C54</f>
        <v>5.3602743462842444</v>
      </c>
      <c r="D18" s="134">
        <f>'Beregning 2026'!E54</f>
        <v>5.2903014757491338</v>
      </c>
      <c r="E18" s="134">
        <f>'Beregning 2026'!F54</f>
        <v>5.241786407902417</v>
      </c>
      <c r="F18" s="134">
        <f>'Beregning 2026'!G54</f>
        <v>5.1914925287546261</v>
      </c>
      <c r="G18" s="134">
        <f>'Beregning 2026'!H54</f>
        <v>5.1192293416475891</v>
      </c>
      <c r="H18" s="134">
        <f>'Beregning 2026'!I54</f>
        <v>5.0468369600509391</v>
      </c>
      <c r="I18" s="134">
        <f>'Beregning 2026'!J54</f>
        <v>4.9562710105223706</v>
      </c>
      <c r="J18" s="134">
        <f>'Beregning 2026'!K54</f>
        <v>4.8656042882153843</v>
      </c>
      <c r="K18" s="134">
        <f>'Beregning 2026'!L54</f>
        <v>4.749347979648241</v>
      </c>
      <c r="L18" s="134">
        <f>'Beregning 2026'!M54</f>
        <v>4.6114629820596633</v>
      </c>
      <c r="M18" s="134">
        <f>'Beregning 2026'!N54</f>
        <v>4.4763760126067238</v>
      </c>
      <c r="N18" s="134">
        <f>'Beregning 2026'!O54</f>
        <v>4.4818204316087318</v>
      </c>
      <c r="O18" s="134">
        <f>'Beregning 2026'!P54</f>
        <v>4.4939536473669621</v>
      </c>
      <c r="P18" s="134">
        <f>'Beregning 2026'!Q54</f>
        <v>4.5170292990258156</v>
      </c>
      <c r="Q18" s="134">
        <f>'Beregning 2026'!R54</f>
        <v>4.5332346063656344</v>
      </c>
      <c r="R18" s="134">
        <f>'Beregning 2026'!S54</f>
        <v>4.557555892762637</v>
      </c>
      <c r="S18" s="134">
        <f>'Beregning 2026'!T54</f>
        <v>4.5722952134472052</v>
      </c>
      <c r="T18" s="134">
        <f>'Beregning 2026'!U54</f>
        <v>4.574653959733924</v>
      </c>
      <c r="U18" s="134">
        <f>'Beregning 2026'!V54</f>
        <v>4.5812050050829232</v>
      </c>
      <c r="V18" s="134">
        <f>'Beregning 2026'!W54</f>
        <v>4.5761716107012713</v>
      </c>
      <c r="W18" s="134">
        <f>'Beregning 2026'!X54</f>
        <v>4.5829277303563734</v>
      </c>
      <c r="Y18" s="36" t="e">
        <f>#REF!</f>
        <v>#REF!</v>
      </c>
    </row>
    <row r="19" spans="1:25" ht="15" x14ac:dyDescent="0.25">
      <c r="A19" s="132" t="s">
        <v>259</v>
      </c>
      <c r="B19" s="134" t="e">
        <f>#REF!</f>
        <v>#REF!</v>
      </c>
      <c r="C19" s="134">
        <f>'Beregning 2026'!C57</f>
        <v>0</v>
      </c>
      <c r="D19" s="134">
        <f>'Beregning 2026'!E57</f>
        <v>-0.1230722015692356</v>
      </c>
      <c r="E19" s="134">
        <f>'Beregning 2026'!F57</f>
        <v>-0.25665716970456298</v>
      </c>
      <c r="F19" s="134">
        <f>'Beregning 2026'!G57</f>
        <v>-0.39908076909299428</v>
      </c>
      <c r="G19" s="134">
        <f>'Beregning 2026'!H57</f>
        <v>-0.54497719308809867</v>
      </c>
      <c r="H19" s="134">
        <f>'Beregning 2026'!I57</f>
        <v>-0.70118620454793845</v>
      </c>
      <c r="I19" s="134">
        <f>'Beregning 2026'!J57</f>
        <v>-0.85873237108587563</v>
      </c>
      <c r="J19" s="134">
        <f>'Beregning 2026'!K57</f>
        <v>-1.0235574435049228</v>
      </c>
      <c r="K19" s="134">
        <f>'Beregning 2026'!L57</f>
        <v>-1.1853668441110781</v>
      </c>
      <c r="L19" s="134">
        <f>'Beregning 2026'!M57</f>
        <v>-1.33691460318789</v>
      </c>
      <c r="M19" s="134">
        <f>'Beregning 2026'!N57</f>
        <v>-1.4894656887505189</v>
      </c>
      <c r="N19" s="134">
        <f>'Beregning 2026'!O57</f>
        <v>-1.4881846936667111</v>
      </c>
      <c r="O19" s="134">
        <f>'Beregning 2026'!P57</f>
        <v>-1.4932568342379797</v>
      </c>
      <c r="P19" s="134">
        <f>'Beregning 2026'!Q57</f>
        <v>-1.5069859596038073</v>
      </c>
      <c r="Q19" s="134">
        <f>'Beregning 2026'!R57</f>
        <v>-1.5175538347176625</v>
      </c>
      <c r="R19" s="134">
        <f>'Beregning 2026'!S57</f>
        <v>-1.5351045069340499</v>
      </c>
      <c r="S19" s="134">
        <f>'Beregning 2026'!T57</f>
        <v>-1.5467940558865587</v>
      </c>
      <c r="T19" s="134">
        <f>'Beregning 2026'!U57</f>
        <v>-1.5526864370755646</v>
      </c>
      <c r="U19" s="134">
        <f>'Beregning 2026'!V57</f>
        <v>-1.5717742874459537</v>
      </c>
      <c r="V19" s="134">
        <f>'Beregning 2026'!W57</f>
        <v>-1.5831002917698944</v>
      </c>
      <c r="W19" s="134">
        <f>'Beregning 2026'!X57</f>
        <v>-1.6082261157493276</v>
      </c>
      <c r="Y19" s="36" t="e">
        <f>#REF!</f>
        <v>#REF!</v>
      </c>
    </row>
    <row r="20" spans="1:25" ht="15" x14ac:dyDescent="0.25">
      <c r="A20" s="132"/>
      <c r="B20" s="134"/>
      <c r="C20" s="134"/>
      <c r="D20" s="134"/>
      <c r="E20" s="147"/>
      <c r="F20" s="149"/>
      <c r="G20" s="149"/>
      <c r="H20" s="134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Y20" s="14"/>
    </row>
    <row r="21" spans="1:25" ht="15" x14ac:dyDescent="0.25">
      <c r="A21" s="132" t="s">
        <v>317</v>
      </c>
      <c r="B21" s="78" t="e">
        <f>#REF!</f>
        <v>#REF!</v>
      </c>
      <c r="C21" s="78">
        <f>'Beregning 2026'!C94</f>
        <v>1154.1550951738418</v>
      </c>
      <c r="D21" s="78">
        <f>'Beregning 2026'!E94</f>
        <v>1177.0738085919786</v>
      </c>
      <c r="E21" s="78">
        <f>'Beregning 2026'!F94</f>
        <v>1193.5522666570378</v>
      </c>
      <c r="F21" s="78">
        <f>'Beregning 2026'!G94</f>
        <v>1194.6460825517497</v>
      </c>
      <c r="G21" s="78">
        <f>'Beregning 2026'!H94</f>
        <v>1210.0113785853991</v>
      </c>
      <c r="H21" s="78">
        <f>'Beregning 2026'!I94</f>
        <v>1212.8924014665433</v>
      </c>
      <c r="I21" s="78">
        <f>'Beregning 2026'!J94</f>
        <v>1220.1135496204943</v>
      </c>
      <c r="J21" s="78">
        <f>'Beregning 2026'!K94</f>
        <v>1227.4579597123318</v>
      </c>
      <c r="K21" s="78">
        <f>'Beregning 2026'!L94</f>
        <v>1219.6141990648225</v>
      </c>
      <c r="L21" s="78">
        <f>'Beregning 2026'!M94</f>
        <v>1227.4526475797029</v>
      </c>
      <c r="M21" s="78">
        <f>'Beregning 2026'!N94</f>
        <v>1320.0273212224993</v>
      </c>
      <c r="N21" s="78">
        <f>'Beregning 2026'!O94</f>
        <v>1349.6715375760621</v>
      </c>
      <c r="O21" s="78">
        <f>'Beregning 2026'!P94</f>
        <v>1376.3411864927234</v>
      </c>
      <c r="P21" s="78">
        <f>'Beregning 2026'!Q94</f>
        <v>1393.8406146942918</v>
      </c>
      <c r="Q21" s="78">
        <f>'Beregning 2026'!R94</f>
        <v>1430.4842745905416</v>
      </c>
      <c r="R21" s="78">
        <f>'Beregning 2026'!S94</f>
        <v>1464.2127652984575</v>
      </c>
      <c r="S21" s="78">
        <f>'Beregning 2026'!T94</f>
        <v>1495.0561905261886</v>
      </c>
      <c r="T21" s="78">
        <f>'Beregning 2026'!U94</f>
        <v>1520.1329131023226</v>
      </c>
      <c r="U21" s="78">
        <f>'Beregning 2026'!V94</f>
        <v>1546.2939584336041</v>
      </c>
      <c r="V21" s="78">
        <f>'Beregning 2026'!W94</f>
        <v>1581.3784865003349</v>
      </c>
      <c r="W21" s="78">
        <f>'Beregning 2026'!X94</f>
        <v>1608.0236378326774</v>
      </c>
      <c r="Y21" s="14" t="e">
        <f>#REF!</f>
        <v>#REF!</v>
      </c>
    </row>
    <row r="22" spans="1:25" s="146" customFormat="1" ht="15" x14ac:dyDescent="0.25">
      <c r="A22" s="132" t="s">
        <v>322</v>
      </c>
      <c r="B22" s="78" t="e">
        <f>#REF!</f>
        <v>#REF!</v>
      </c>
      <c r="C22" s="78">
        <f>'Beregning 2026'!C81</f>
        <v>1234.1818181818182</v>
      </c>
      <c r="D22" s="78">
        <f>'Beregning 2026'!E81</f>
        <v>1234.1818181818182</v>
      </c>
      <c r="E22" s="78">
        <f>'Beregning 2026'!F81</f>
        <v>1234.1818181818182</v>
      </c>
      <c r="F22" s="78">
        <f>'Beregning 2026'!G81</f>
        <v>1234.1818181818182</v>
      </c>
      <c r="G22" s="78">
        <f>'Beregning 2026'!H81</f>
        <v>1234.1818181818182</v>
      </c>
      <c r="H22" s="78">
        <f>'Beregning 2026'!I81</f>
        <v>1234.1818181818182</v>
      </c>
      <c r="I22" s="78">
        <f>'Beregning 2026'!J81</f>
        <v>1234.1818181818182</v>
      </c>
      <c r="J22" s="78">
        <f>'Beregning 2026'!K81</f>
        <v>1234.1818181818182</v>
      </c>
      <c r="K22" s="78">
        <f>'Beregning 2026'!L81</f>
        <v>1234.1818181818182</v>
      </c>
      <c r="L22" s="78">
        <f>'Beregning 2026'!M81</f>
        <v>1234.1818181818182</v>
      </c>
      <c r="M22" s="78">
        <f>'Beregning 2026'!N81</f>
        <v>1234.1818181818182</v>
      </c>
      <c r="N22" s="78">
        <f>'Beregning 2026'!O81</f>
        <v>1234.1818181818182</v>
      </c>
      <c r="O22" s="78">
        <f>'Beregning 2026'!P81</f>
        <v>1234.1818181818182</v>
      </c>
      <c r="P22" s="78">
        <f>'Beregning 2026'!Q81</f>
        <v>1234.1818181818182</v>
      </c>
      <c r="Q22" s="78">
        <f>'Beregning 2026'!R81</f>
        <v>1234.1818181818182</v>
      </c>
      <c r="R22" s="78">
        <f>'Beregning 2026'!S81</f>
        <v>1234.1818181818182</v>
      </c>
      <c r="S22" s="78">
        <f>'Beregning 2026'!T81</f>
        <v>1234.1818181818182</v>
      </c>
      <c r="T22" s="78">
        <f>'Beregning 2026'!U81</f>
        <v>1234.1818181818182</v>
      </c>
      <c r="U22" s="78">
        <f>'Beregning 2026'!V81</f>
        <v>1234.1818181818182</v>
      </c>
      <c r="V22" s="78">
        <f>'Beregning 2026'!W81</f>
        <v>1234.1818181818182</v>
      </c>
      <c r="W22" s="78">
        <f>'Beregning 2026'!X81</f>
        <v>1234.1818181818182</v>
      </c>
      <c r="Y22" s="14"/>
    </row>
    <row r="23" spans="1:25" ht="15" x14ac:dyDescent="0.25">
      <c r="A23" s="132" t="s">
        <v>321</v>
      </c>
      <c r="B23" s="78" t="e">
        <f>#REF!</f>
        <v>#REF!</v>
      </c>
      <c r="C23" s="78">
        <f>'Beregning 2026'!C82</f>
        <v>1128.7272727272727</v>
      </c>
      <c r="D23" s="78">
        <f>'Beregning 2026'!E82</f>
        <v>1137.9737536169343</v>
      </c>
      <c r="E23" s="78">
        <f>'Beregning 2026'!F82</f>
        <v>1152.1919554260414</v>
      </c>
      <c r="F23" s="78">
        <f>'Beregning 2026'!G82</f>
        <v>1167.2320686009491</v>
      </c>
      <c r="G23" s="78">
        <f>'Beregning 2026'!H82</f>
        <v>1177.2008009466949</v>
      </c>
      <c r="H23" s="78">
        <f>'Beregning 2026'!I82</f>
        <v>1189.1319200880416</v>
      </c>
      <c r="I23" s="78">
        <f>'Beregning 2026'!J82</f>
        <v>1197.7720951347696</v>
      </c>
      <c r="J23" s="78">
        <f>'Beregning 2026'!K82</f>
        <v>1205.8962604023059</v>
      </c>
      <c r="K23" s="78">
        <f>'Beregning 2026'!L82</f>
        <v>1213.7368783332245</v>
      </c>
      <c r="L23" s="78">
        <f>'Beregning 2026'!M82</f>
        <v>1215.8740858719873</v>
      </c>
      <c r="M23" s="78">
        <f>'Beregning 2026'!N82</f>
        <v>1220.0844719475203</v>
      </c>
      <c r="N23" s="78">
        <f>'Beregning 2026'!O82</f>
        <v>1256.4273262293309</v>
      </c>
      <c r="O23" s="78">
        <f>'Beregning 2026'!P82</f>
        <v>1290.3343121735966</v>
      </c>
      <c r="P23" s="78">
        <f>'Beregning 2026'!Q82</f>
        <v>1321.6095391987337</v>
      </c>
      <c r="Q23" s="78">
        <f>'Beregning 2026'!R82</f>
        <v>1347.8753848334825</v>
      </c>
      <c r="R23" s="78">
        <f>'Beregning 2026'!S82</f>
        <v>1377.9149811087766</v>
      </c>
      <c r="S23" s="78">
        <f>'Beregning 2026'!T82</f>
        <v>1409.2959935413876</v>
      </c>
      <c r="T23" s="78">
        <f>'Beregning 2026'!U82</f>
        <v>1440.4815197176792</v>
      </c>
      <c r="U23" s="78">
        <f>'Beregning 2026'!V82</f>
        <v>1469.4456627666402</v>
      </c>
      <c r="V23" s="78">
        <f>'Beregning 2026'!W82</f>
        <v>1497.3904975546272</v>
      </c>
      <c r="W23" s="78">
        <f>'Beregning 2026'!X82</f>
        <v>1527.9315844439755</v>
      </c>
      <c r="Y23" s="14" t="e">
        <f>#REF!</f>
        <v>#REF!</v>
      </c>
    </row>
    <row r="24" spans="1:25" ht="15" x14ac:dyDescent="0.25">
      <c r="A24" s="144"/>
      <c r="B24" s="135"/>
      <c r="C24" s="135"/>
      <c r="D24" s="78"/>
      <c r="E24" s="136"/>
      <c r="F24" s="137"/>
      <c r="G24" s="137"/>
      <c r="H24" s="137"/>
      <c r="I24" s="137"/>
      <c r="J24" s="137"/>
      <c r="K24" s="137"/>
      <c r="L24" s="137"/>
      <c r="M24" s="137"/>
      <c r="N24" s="137"/>
      <c r="O24" s="78"/>
      <c r="P24" s="78"/>
      <c r="Q24" s="78"/>
      <c r="R24" s="78"/>
      <c r="S24" s="78"/>
      <c r="T24" s="78"/>
      <c r="U24" s="78"/>
      <c r="V24" s="78"/>
      <c r="W24" s="78"/>
      <c r="Y24" s="14"/>
    </row>
    <row r="25" spans="1:25" ht="15" x14ac:dyDescent="0.25">
      <c r="A25" s="132" t="s">
        <v>6</v>
      </c>
      <c r="B25" s="78" t="e">
        <f>MIN(B13-B16,B7-B23+B21)</f>
        <v>#REF!</v>
      </c>
      <c r="C25" s="78">
        <f>MIN(C13-C16,C7-C23+C21)</f>
        <v>3129.4278224465688</v>
      </c>
      <c r="D25" s="78">
        <f>MIN(D13-D16,D7-D23+D21)</f>
        <v>3168.5278774216131</v>
      </c>
      <c r="E25" s="78">
        <f>MIN(E13-E16,E7-E23+E21)</f>
        <v>3209.8881886526096</v>
      </c>
      <c r="F25" s="78">
        <f t="shared" ref="F25:Y25" si="5">MIN(F13-F16,F7-F23+F21)</f>
        <v>3237.3022026034105</v>
      </c>
      <c r="G25" s="78">
        <f>MIN(G13-G16,G7-G23+G21)</f>
        <v>3270.1127802421147</v>
      </c>
      <c r="H25" s="78">
        <f t="shared" si="5"/>
        <v>3293.8732616206162</v>
      </c>
      <c r="I25" s="78">
        <f t="shared" si="5"/>
        <v>3294.1856587387692</v>
      </c>
      <c r="J25" s="78">
        <f t="shared" si="5"/>
        <v>3293.5086449664745</v>
      </c>
      <c r="K25" s="78">
        <f t="shared" si="5"/>
        <v>3292.8552601388978</v>
      </c>
      <c r="L25" s="78">
        <f t="shared" si="5"/>
        <v>3292.6771595106675</v>
      </c>
      <c r="M25" s="78">
        <f t="shared" si="5"/>
        <v>3292.3262940043733</v>
      </c>
      <c r="N25" s="78">
        <f t="shared" si="5"/>
        <v>3291.151515151515</v>
      </c>
      <c r="O25" s="78">
        <f t="shared" si="5"/>
        <v>3291.151515151515</v>
      </c>
      <c r="P25" s="78">
        <f t="shared" si="5"/>
        <v>3291.151515151515</v>
      </c>
      <c r="Q25" s="78">
        <f t="shared" si="5"/>
        <v>3291.151515151515</v>
      </c>
      <c r="R25" s="78">
        <f t="shared" si="5"/>
        <v>3291.151515151515</v>
      </c>
      <c r="S25" s="78">
        <f t="shared" si="5"/>
        <v>3291.151515151515</v>
      </c>
      <c r="T25" s="78">
        <f t="shared" si="5"/>
        <v>3291.151515151515</v>
      </c>
      <c r="U25" s="78">
        <f t="shared" si="5"/>
        <v>3291.151515151515</v>
      </c>
      <c r="V25" s="78">
        <f t="shared" si="5"/>
        <v>3291.151515151515</v>
      </c>
      <c r="W25" s="78">
        <f t="shared" si="5"/>
        <v>3291.151515151515</v>
      </c>
      <c r="Y25" s="14" t="e">
        <f t="shared" si="5"/>
        <v>#REF!</v>
      </c>
    </row>
    <row r="26" spans="1:25" ht="15" x14ac:dyDescent="0.25">
      <c r="A26" s="132"/>
      <c r="B26" s="70"/>
      <c r="C26" s="78"/>
      <c r="D26" s="78"/>
      <c r="E26" s="134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Y26" s="14"/>
    </row>
    <row r="27" spans="1:25" ht="30" x14ac:dyDescent="0.25">
      <c r="A27" s="138" t="s">
        <v>266</v>
      </c>
      <c r="B27" s="125" t="e">
        <f>B25+MIN(B5,B13-B16-B25)</f>
        <v>#REF!</v>
      </c>
      <c r="C27" s="288">
        <f>C7</f>
        <v>3104</v>
      </c>
      <c r="D27" s="125">
        <f>D25+MIN(D5,D13-D16-D25)</f>
        <v>3168.5278774216131</v>
      </c>
      <c r="E27" s="125">
        <f>E25+MIN(E5,E13-E16-E25)</f>
        <v>3209.8881886526096</v>
      </c>
      <c r="F27" s="125">
        <f t="shared" ref="F27:Y27" si="6">F25+MIN(F5,F13-F16-F25)</f>
        <v>3237.3022026034105</v>
      </c>
      <c r="G27" s="125">
        <f>G25+MIN(G5,G13-G16-G25)</f>
        <v>3270.1127802421147</v>
      </c>
      <c r="H27" s="125">
        <f t="shared" si="6"/>
        <v>3293.8732616206162</v>
      </c>
      <c r="I27" s="125">
        <f t="shared" si="6"/>
        <v>3294.1856587387692</v>
      </c>
      <c r="J27" s="125">
        <f t="shared" si="6"/>
        <v>3293.5086449664745</v>
      </c>
      <c r="K27" s="125">
        <f t="shared" si="6"/>
        <v>3292.8552601388978</v>
      </c>
      <c r="L27" s="125">
        <f t="shared" si="6"/>
        <v>3292.6771595106675</v>
      </c>
      <c r="M27" s="125">
        <f t="shared" si="6"/>
        <v>3292.3262940043733</v>
      </c>
      <c r="N27" s="125">
        <f t="shared" si="6"/>
        <v>3291.151515151515</v>
      </c>
      <c r="O27" s="125">
        <f t="shared" si="6"/>
        <v>3291.151515151515</v>
      </c>
      <c r="P27" s="125">
        <f t="shared" si="6"/>
        <v>3291.151515151515</v>
      </c>
      <c r="Q27" s="125">
        <f t="shared" si="6"/>
        <v>3291.151515151515</v>
      </c>
      <c r="R27" s="125">
        <f t="shared" si="6"/>
        <v>3291.151515151515</v>
      </c>
      <c r="S27" s="125">
        <f t="shared" si="6"/>
        <v>3291.151515151515</v>
      </c>
      <c r="T27" s="125">
        <f t="shared" si="6"/>
        <v>3291.151515151515</v>
      </c>
      <c r="U27" s="125">
        <f t="shared" si="6"/>
        <v>3291.151515151515</v>
      </c>
      <c r="V27" s="125">
        <f t="shared" si="6"/>
        <v>3291.151515151515</v>
      </c>
      <c r="W27" s="125">
        <f t="shared" si="6"/>
        <v>3291.151515151515</v>
      </c>
      <c r="Y27" s="25" t="e">
        <f t="shared" si="6"/>
        <v>#REF!</v>
      </c>
    </row>
    <row r="28" spans="1:25" ht="15" x14ac:dyDescent="0.25">
      <c r="A28" s="132"/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78"/>
      <c r="R28" s="78"/>
      <c r="S28" s="78"/>
      <c r="T28" s="78"/>
      <c r="U28" s="78"/>
      <c r="V28" s="78"/>
      <c r="W28" s="78"/>
      <c r="Y28" s="14"/>
    </row>
    <row r="29" spans="1:25" ht="15" x14ac:dyDescent="0.25">
      <c r="A29" s="274" t="s">
        <v>1369</v>
      </c>
      <c r="B29" s="78" t="e">
        <f>B13-B16-B27</f>
        <v>#REF!</v>
      </c>
      <c r="C29" s="78">
        <f>C13-C16-C27</f>
        <v>195.93939393939399</v>
      </c>
      <c r="D29" s="78">
        <f t="shared" ref="D29:W29" si="7">D13-D16-D27</f>
        <v>130.64097644364256</v>
      </c>
      <c r="E29" s="78">
        <f t="shared" si="7"/>
        <v>88.095815061887151</v>
      </c>
      <c r="F29" s="78">
        <f t="shared" si="7"/>
        <v>59.428458346510524</v>
      </c>
      <c r="G29" s="78">
        <f t="shared" si="7"/>
        <v>25.787153012327508</v>
      </c>
      <c r="H29" s="78">
        <f t="shared" si="7"/>
        <v>1.0324117053801274</v>
      </c>
      <c r="I29" s="78">
        <f t="shared" si="7"/>
        <v>0</v>
      </c>
      <c r="J29" s="78">
        <f t="shared" si="7"/>
        <v>0</v>
      </c>
      <c r="K29" s="78">
        <f t="shared" si="7"/>
        <v>0</v>
      </c>
      <c r="L29" s="78">
        <f t="shared" si="7"/>
        <v>0</v>
      </c>
      <c r="M29" s="78">
        <f t="shared" si="7"/>
        <v>0</v>
      </c>
      <c r="N29" s="78">
        <f t="shared" si="7"/>
        <v>0</v>
      </c>
      <c r="O29" s="78">
        <f t="shared" si="7"/>
        <v>0</v>
      </c>
      <c r="P29" s="78">
        <f t="shared" si="7"/>
        <v>0</v>
      </c>
      <c r="Q29" s="78">
        <f t="shared" si="7"/>
        <v>0</v>
      </c>
      <c r="R29" s="78">
        <f t="shared" si="7"/>
        <v>0</v>
      </c>
      <c r="S29" s="78">
        <f t="shared" si="7"/>
        <v>0</v>
      </c>
      <c r="T29" s="78">
        <f t="shared" si="7"/>
        <v>0</v>
      </c>
      <c r="U29" s="78">
        <f t="shared" si="7"/>
        <v>0</v>
      </c>
      <c r="V29" s="78">
        <f t="shared" si="7"/>
        <v>0</v>
      </c>
      <c r="W29" s="78">
        <f t="shared" si="7"/>
        <v>0</v>
      </c>
      <c r="Y29" s="14" t="e">
        <f t="shared" ref="Y29" si="8">Y13-Y16-Y27</f>
        <v>#REF!</v>
      </c>
    </row>
    <row r="30" spans="1:25" ht="15" hidden="1" x14ac:dyDescent="0.25">
      <c r="A30" s="132"/>
      <c r="B30" s="134"/>
      <c r="C30" s="134"/>
      <c r="D30" s="134"/>
      <c r="E30" s="134"/>
      <c r="F30" s="134"/>
      <c r="G30" s="134"/>
      <c r="H30" s="134"/>
      <c r="I30" s="134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Y30" s="14"/>
    </row>
    <row r="31" spans="1:25" ht="15" x14ac:dyDescent="0.25">
      <c r="A31" s="132"/>
      <c r="B31" s="145"/>
      <c r="C31" s="145"/>
      <c r="D31" s="145"/>
      <c r="E31" s="145"/>
      <c r="F31" s="145"/>
      <c r="G31" s="145"/>
      <c r="H31" s="145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Y31" s="14"/>
    </row>
    <row r="32" spans="1:25" ht="14.25" x14ac:dyDescent="0.2">
      <c r="A32" s="130" t="s">
        <v>1365</v>
      </c>
      <c r="B32" s="126">
        <f>Model!E18</f>
        <v>0</v>
      </c>
      <c r="C32" s="126">
        <f>MAX(C8+C16-C13,0)</f>
        <v>0</v>
      </c>
      <c r="D32" s="126">
        <f>MAX(D8+D16-D13,0)</f>
        <v>0</v>
      </c>
      <c r="E32" s="126">
        <f t="shared" ref="E32:W32" si="9">MAX(E8+E16-E13,0)</f>
        <v>0</v>
      </c>
      <c r="F32" s="126">
        <f t="shared" si="9"/>
        <v>0</v>
      </c>
      <c r="G32" s="126">
        <f t="shared" si="9"/>
        <v>0</v>
      </c>
      <c r="H32" s="126">
        <f t="shared" si="9"/>
        <v>0</v>
      </c>
      <c r="I32" s="126">
        <f t="shared" si="9"/>
        <v>0</v>
      </c>
      <c r="J32" s="126">
        <f t="shared" si="9"/>
        <v>22.706071139866708</v>
      </c>
      <c r="K32" s="126">
        <f t="shared" si="9"/>
        <v>44.921155277469552</v>
      </c>
      <c r="L32" s="126">
        <f t="shared" si="9"/>
        <v>50.976576637297512</v>
      </c>
      <c r="M32" s="126">
        <f t="shared" si="9"/>
        <v>62.906003851308014</v>
      </c>
      <c r="N32" s="126">
        <f t="shared" si="9"/>
        <v>164.02363197914519</v>
      </c>
      <c r="O32" s="126">
        <f t="shared" si="9"/>
        <v>257.26784332587613</v>
      </c>
      <c r="P32" s="126">
        <f t="shared" si="9"/>
        <v>343.27471764500251</v>
      </c>
      <c r="Q32" s="126">
        <f t="shared" si="9"/>
        <v>415.50579314056131</v>
      </c>
      <c r="R32" s="126">
        <f t="shared" si="9"/>
        <v>498.11468289762115</v>
      </c>
      <c r="S32" s="126">
        <f t="shared" si="9"/>
        <v>584.41246708730159</v>
      </c>
      <c r="T32" s="126">
        <f t="shared" si="9"/>
        <v>670.17266407210309</v>
      </c>
      <c r="U32" s="126">
        <f t="shared" si="9"/>
        <v>749.82405745674623</v>
      </c>
      <c r="V32" s="126">
        <f t="shared" si="9"/>
        <v>826.67235312371031</v>
      </c>
      <c r="W32" s="126">
        <f t="shared" si="9"/>
        <v>910.66034206941731</v>
      </c>
      <c r="Y32" s="126" t="e">
        <f t="shared" ref="Y32" si="10">MAX(Y8+Y16-Y13,0)</f>
        <v>#REF!</v>
      </c>
    </row>
    <row r="33" spans="1:59" ht="18" hidden="1" customHeight="1" x14ac:dyDescent="0.25">
      <c r="A33" s="132" t="str">
        <f>"-heraf på generel venteliste"</f>
        <v>-heraf på generel venteliste</v>
      </c>
      <c r="B33" s="78">
        <f>B32*Model!$F$20/100</f>
        <v>0</v>
      </c>
      <c r="C33" s="78">
        <f>C32*Model!$F$20/100</f>
        <v>0</v>
      </c>
      <c r="D33" s="78">
        <f>D32*Model!$F$20/100</f>
        <v>0</v>
      </c>
      <c r="E33" s="78">
        <f>E32*Model!$F$20/100</f>
        <v>0</v>
      </c>
      <c r="F33" s="78">
        <f>F32*Model!$F$20/100</f>
        <v>0</v>
      </c>
      <c r="G33" s="78">
        <f>G32*Model!$F$20/100</f>
        <v>0</v>
      </c>
      <c r="H33" s="78">
        <f>H32*Model!$F$20/100</f>
        <v>0</v>
      </c>
      <c r="I33" s="78">
        <f>I32*Model!$F$20/100</f>
        <v>0</v>
      </c>
      <c r="J33" s="78">
        <f>J32*Model!$F$20/100</f>
        <v>0</v>
      </c>
      <c r="K33" s="78">
        <f>K32*Model!$F$20/100</f>
        <v>0</v>
      </c>
      <c r="L33" s="78">
        <f>L32*Model!$F$20/100</f>
        <v>0</v>
      </c>
      <c r="M33" s="78">
        <f>M32*Model!$F$20/100</f>
        <v>0</v>
      </c>
      <c r="N33" s="78">
        <f>N32*Model!$F$20/100</f>
        <v>0</v>
      </c>
      <c r="O33" s="78">
        <f>O32*Model!$F$20/100</f>
        <v>0</v>
      </c>
      <c r="P33" s="78">
        <f>P32*Model!$F$20/100</f>
        <v>0</v>
      </c>
      <c r="Q33" s="78">
        <f>Q32*Model!$F$20/100</f>
        <v>0</v>
      </c>
      <c r="R33" s="78">
        <f>R32*Model!$F$20/100</f>
        <v>0</v>
      </c>
      <c r="S33" s="78">
        <f>S32*Model!$F$20/100</f>
        <v>0</v>
      </c>
      <c r="T33" s="78">
        <f>T32*Model!$F$20/100</f>
        <v>0</v>
      </c>
      <c r="U33" s="78">
        <f>U32*Model!$F$20/100</f>
        <v>0</v>
      </c>
      <c r="V33" s="78">
        <f>V32*Model!$F$20/100</f>
        <v>0</v>
      </c>
      <c r="W33" s="78">
        <f>W32*Model!$F$20/100</f>
        <v>0</v>
      </c>
      <c r="Y33" s="14" t="e">
        <f>Y32*Model!#REF!/100</f>
        <v>#REF!</v>
      </c>
    </row>
    <row r="34" spans="1:59" ht="15" x14ac:dyDescent="0.25">
      <c r="A34" s="132"/>
      <c r="B34" s="126"/>
      <c r="C34" s="172"/>
      <c r="D34" s="126"/>
      <c r="E34" s="172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Y34" s="14"/>
    </row>
    <row r="35" spans="1:59" ht="15" x14ac:dyDescent="0.25">
      <c r="A35" s="275" t="s">
        <v>1367</v>
      </c>
      <c r="B35" s="184" t="e">
        <f>MAX(B32/(B23/12),0)</f>
        <v>#REF!</v>
      </c>
      <c r="C35" s="184">
        <f>MAX(C32/(C23/12),0)</f>
        <v>0</v>
      </c>
      <c r="D35" s="184">
        <f t="shared" ref="D35:W35" si="11">MAX(D32/(D23/12),0)</f>
        <v>0</v>
      </c>
      <c r="E35" s="184">
        <f t="shared" si="11"/>
        <v>0</v>
      </c>
      <c r="F35" s="184">
        <f t="shared" si="11"/>
        <v>0</v>
      </c>
      <c r="G35" s="184">
        <f t="shared" si="11"/>
        <v>0</v>
      </c>
      <c r="H35" s="184">
        <f t="shared" si="11"/>
        <v>0</v>
      </c>
      <c r="I35" s="184">
        <f t="shared" si="11"/>
        <v>0</v>
      </c>
      <c r="J35" s="184">
        <f t="shared" si="11"/>
        <v>0.22595049228156597</v>
      </c>
      <c r="K35" s="184">
        <f t="shared" si="11"/>
        <v>0.44412744883379945</v>
      </c>
      <c r="L35" s="184">
        <f t="shared" si="11"/>
        <v>0.50311041805686996</v>
      </c>
      <c r="M35" s="184">
        <f t="shared" si="11"/>
        <v>0.61870474018143695</v>
      </c>
      <c r="N35" s="184">
        <f t="shared" si="11"/>
        <v>1.566571772723828</v>
      </c>
      <c r="O35" s="184">
        <f t="shared" si="11"/>
        <v>2.3925691898481976</v>
      </c>
      <c r="P35" s="184">
        <f t="shared" si="11"/>
        <v>3.1168786918997875</v>
      </c>
      <c r="Q35" s="184">
        <f t="shared" si="11"/>
        <v>3.6992065986149889</v>
      </c>
      <c r="R35" s="184">
        <f t="shared" si="11"/>
        <v>4.3379862159286464</v>
      </c>
      <c r="S35" s="184">
        <f t="shared" si="11"/>
        <v>4.9762077215765999</v>
      </c>
      <c r="T35" s="184">
        <f t="shared" si="11"/>
        <v>5.582905340181946</v>
      </c>
      <c r="U35" s="184">
        <f t="shared" si="11"/>
        <v>6.1233218195628449</v>
      </c>
      <c r="V35" s="184">
        <f t="shared" si="11"/>
        <v>6.6249039603796627</v>
      </c>
      <c r="W35" s="184">
        <f t="shared" si="11"/>
        <v>7.152103023519703</v>
      </c>
      <c r="Y35" s="150" t="e">
        <f>MAX(ROUND(Y32/(Y23/12),1),0)</f>
        <v>#REF!</v>
      </c>
    </row>
    <row r="36" spans="1:59" ht="15" x14ac:dyDescent="0.25">
      <c r="A36" s="276" t="s">
        <v>1368</v>
      </c>
      <c r="B36" s="152" t="e">
        <f>B35*(B$22/12)</f>
        <v>#REF!</v>
      </c>
      <c r="C36" s="152">
        <f>C35*(C$22/12)</f>
        <v>0</v>
      </c>
      <c r="D36" s="152">
        <f>D35*(D$22/12)</f>
        <v>0</v>
      </c>
      <c r="E36" s="152">
        <f t="shared" ref="E36:W36" si="12">E35*(E$22/12)</f>
        <v>0</v>
      </c>
      <c r="F36" s="152">
        <f t="shared" si="12"/>
        <v>0</v>
      </c>
      <c r="G36" s="152">
        <f t="shared" si="12"/>
        <v>0</v>
      </c>
      <c r="H36" s="152">
        <f t="shared" si="12"/>
        <v>0</v>
      </c>
      <c r="I36" s="152">
        <f t="shared" si="12"/>
        <v>0</v>
      </c>
      <c r="J36" s="152">
        <f t="shared" si="12"/>
        <v>23.238665781928333</v>
      </c>
      <c r="K36" s="152">
        <f t="shared" si="12"/>
        <v>45.677835192179259</v>
      </c>
      <c r="L36" s="152">
        <f t="shared" si="12"/>
        <v>51.744144208636875</v>
      </c>
      <c r="M36" s="152">
        <f t="shared" si="12"/>
        <v>63.632845096236281</v>
      </c>
      <c r="N36" s="152">
        <f t="shared" si="12"/>
        <v>161.1195332310507</v>
      </c>
      <c r="O36" s="152">
        <f t="shared" si="12"/>
        <v>246.07211607105404</v>
      </c>
      <c r="P36" s="152">
        <f t="shared" si="12"/>
        <v>320.56625091842062</v>
      </c>
      <c r="Q36" s="152">
        <f t="shared" si="12"/>
        <v>380.4577938090689</v>
      </c>
      <c r="R36" s="152">
        <f t="shared" si="12"/>
        <v>446.15530960187357</v>
      </c>
      <c r="S36" s="152">
        <f t="shared" si="12"/>
        <v>511.79542445548429</v>
      </c>
      <c r="T36" s="152">
        <f t="shared" si="12"/>
        <v>574.19335529022806</v>
      </c>
      <c r="U36" s="152">
        <f t="shared" si="12"/>
        <v>629.77437138170603</v>
      </c>
      <c r="V36" s="152">
        <f t="shared" si="12"/>
        <v>681.36133459177506</v>
      </c>
      <c r="W36" s="152">
        <f t="shared" si="12"/>
        <v>735.58295944926897</v>
      </c>
      <c r="Y36" s="150"/>
    </row>
    <row r="37" spans="1:59" ht="15" x14ac:dyDescent="0.25">
      <c r="A37" s="138"/>
      <c r="B37" s="125"/>
      <c r="C37" s="125"/>
      <c r="D37" s="125"/>
      <c r="E37" s="142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Y37" s="150"/>
    </row>
    <row r="38" spans="1:59" ht="15" x14ac:dyDescent="0.25">
      <c r="A38" s="138" t="s">
        <v>331</v>
      </c>
      <c r="B38" s="125">
        <v>2</v>
      </c>
      <c r="C38" s="125">
        <v>2</v>
      </c>
      <c r="D38" s="125">
        <v>2</v>
      </c>
      <c r="E38" s="125">
        <v>2</v>
      </c>
      <c r="F38" s="125">
        <v>2</v>
      </c>
      <c r="G38" s="125">
        <v>2</v>
      </c>
      <c r="H38" s="125">
        <v>2</v>
      </c>
      <c r="I38" s="125">
        <v>2</v>
      </c>
      <c r="J38" s="125">
        <v>2</v>
      </c>
      <c r="K38" s="125">
        <v>2</v>
      </c>
      <c r="L38" s="125">
        <v>2</v>
      </c>
      <c r="M38" s="125">
        <v>2</v>
      </c>
      <c r="N38" s="125">
        <v>2</v>
      </c>
      <c r="O38" s="125">
        <v>2</v>
      </c>
      <c r="P38" s="125">
        <v>2</v>
      </c>
      <c r="Q38" s="125">
        <v>2</v>
      </c>
      <c r="R38" s="125">
        <v>2</v>
      </c>
      <c r="S38" s="125">
        <v>2</v>
      </c>
      <c r="T38" s="125">
        <v>2</v>
      </c>
      <c r="U38" s="125">
        <v>2</v>
      </c>
      <c r="V38" s="125">
        <v>2</v>
      </c>
      <c r="W38" s="125">
        <v>2</v>
      </c>
      <c r="Y38" s="150"/>
    </row>
    <row r="39" spans="1:59" ht="15" x14ac:dyDescent="0.25">
      <c r="A39" s="151" t="s">
        <v>332</v>
      </c>
      <c r="B39" s="152" t="e">
        <f>B38*(B$22/12)</f>
        <v>#REF!</v>
      </c>
      <c r="C39" s="152">
        <f>C38*(C$22/12)</f>
        <v>205.69696969696972</v>
      </c>
      <c r="D39" s="152">
        <f t="shared" ref="D39:Y39" si="13">D38*(D$22/12)</f>
        <v>205.69696969696972</v>
      </c>
      <c r="E39" s="152">
        <f t="shared" si="13"/>
        <v>205.69696969696972</v>
      </c>
      <c r="F39" s="152">
        <f t="shared" si="13"/>
        <v>205.69696969696972</v>
      </c>
      <c r="G39" s="152">
        <f t="shared" si="13"/>
        <v>205.69696969696972</v>
      </c>
      <c r="H39" s="152">
        <f t="shared" si="13"/>
        <v>205.69696969696972</v>
      </c>
      <c r="I39" s="152">
        <f t="shared" si="13"/>
        <v>205.69696969696972</v>
      </c>
      <c r="J39" s="152">
        <f t="shared" si="13"/>
        <v>205.69696969696972</v>
      </c>
      <c r="K39" s="152">
        <f t="shared" si="13"/>
        <v>205.69696969696972</v>
      </c>
      <c r="L39" s="152">
        <f t="shared" si="13"/>
        <v>205.69696969696972</v>
      </c>
      <c r="M39" s="152">
        <f t="shared" si="13"/>
        <v>205.69696969696972</v>
      </c>
      <c r="N39" s="152">
        <f t="shared" si="13"/>
        <v>205.69696969696972</v>
      </c>
      <c r="O39" s="152">
        <f t="shared" si="13"/>
        <v>205.69696969696972</v>
      </c>
      <c r="P39" s="152">
        <f t="shared" si="13"/>
        <v>205.69696969696972</v>
      </c>
      <c r="Q39" s="152">
        <f t="shared" si="13"/>
        <v>205.69696969696972</v>
      </c>
      <c r="R39" s="152">
        <f t="shared" si="13"/>
        <v>205.69696969696972</v>
      </c>
      <c r="S39" s="152">
        <f t="shared" si="13"/>
        <v>205.69696969696972</v>
      </c>
      <c r="T39" s="152">
        <f t="shared" si="13"/>
        <v>205.69696969696972</v>
      </c>
      <c r="U39" s="152">
        <f t="shared" si="13"/>
        <v>205.69696969696972</v>
      </c>
      <c r="V39" s="152">
        <f t="shared" si="13"/>
        <v>205.69696969696972</v>
      </c>
      <c r="W39" s="152">
        <f t="shared" si="13"/>
        <v>205.69696969696972</v>
      </c>
      <c r="Y39" s="152">
        <f t="shared" si="13"/>
        <v>0</v>
      </c>
    </row>
    <row r="40" spans="1:59" ht="15" x14ac:dyDescent="0.25">
      <c r="A40" s="138"/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Y40" s="150"/>
    </row>
    <row r="41" spans="1:59" ht="15" x14ac:dyDescent="0.25">
      <c r="A41" s="138" t="s">
        <v>325</v>
      </c>
      <c r="B41" s="125" t="e">
        <f>MAX(B36-B39,0)</f>
        <v>#REF!</v>
      </c>
      <c r="C41" s="125">
        <f>MAX(C36-C39,0)</f>
        <v>0</v>
      </c>
      <c r="D41" s="125">
        <f>MAX(D36-D39,0)</f>
        <v>0</v>
      </c>
      <c r="E41" s="125">
        <f t="shared" ref="E41:W41" si="14">MAX(E36-E39,0)</f>
        <v>0</v>
      </c>
      <c r="F41" s="125">
        <f t="shared" si="14"/>
        <v>0</v>
      </c>
      <c r="G41" s="125">
        <f t="shared" si="14"/>
        <v>0</v>
      </c>
      <c r="H41" s="125">
        <f t="shared" si="14"/>
        <v>0</v>
      </c>
      <c r="I41" s="125">
        <f t="shared" si="14"/>
        <v>0</v>
      </c>
      <c r="J41" s="125">
        <f t="shared" si="14"/>
        <v>0</v>
      </c>
      <c r="K41" s="125">
        <f t="shared" si="14"/>
        <v>0</v>
      </c>
      <c r="L41" s="125">
        <f t="shared" si="14"/>
        <v>0</v>
      </c>
      <c r="M41" s="125">
        <f t="shared" si="14"/>
        <v>0</v>
      </c>
      <c r="N41" s="125">
        <f t="shared" si="14"/>
        <v>0</v>
      </c>
      <c r="O41" s="125">
        <f t="shared" si="14"/>
        <v>40.375146374084323</v>
      </c>
      <c r="P41" s="125">
        <f t="shared" si="14"/>
        <v>114.8692812214509</v>
      </c>
      <c r="Q41" s="125">
        <f t="shared" si="14"/>
        <v>174.76082411209919</v>
      </c>
      <c r="R41" s="125">
        <f t="shared" si="14"/>
        <v>240.45833990490385</v>
      </c>
      <c r="S41" s="125">
        <f t="shared" si="14"/>
        <v>306.09845475851455</v>
      </c>
      <c r="T41" s="125">
        <f t="shared" si="14"/>
        <v>368.49638559325831</v>
      </c>
      <c r="U41" s="125">
        <f t="shared" si="14"/>
        <v>424.07740168473629</v>
      </c>
      <c r="V41" s="125">
        <f t="shared" si="14"/>
        <v>475.66436489480532</v>
      </c>
      <c r="W41" s="125">
        <f t="shared" si="14"/>
        <v>529.88598975229922</v>
      </c>
      <c r="Y41" s="125">
        <f t="shared" ref="Y41" si="15">IF(Y36&gt;Y39,Y36-Y39,0)</f>
        <v>0</v>
      </c>
    </row>
    <row r="42" spans="1:59" ht="15" x14ac:dyDescent="0.25">
      <c r="A42" s="138" t="s">
        <v>326</v>
      </c>
      <c r="B42" s="125" t="e">
        <f>B15*(B41/Model!$F$45)</f>
        <v>#REF!</v>
      </c>
      <c r="C42" s="125">
        <f>C15*(C41/Model!$F$45)</f>
        <v>0</v>
      </c>
      <c r="D42" s="125">
        <f>D15*(D41/Model!$F$45)</f>
        <v>0</v>
      </c>
      <c r="E42" s="125">
        <f>E15*(E41/Model!$F$45)</f>
        <v>0</v>
      </c>
      <c r="F42" s="125">
        <f>F15*(F41/Model!$F$45)</f>
        <v>0</v>
      </c>
      <c r="G42" s="125">
        <f>G15*(G41/Model!$F$45)</f>
        <v>0</v>
      </c>
      <c r="H42" s="125">
        <f>H15*(H41/Model!$F$45)</f>
        <v>0</v>
      </c>
      <c r="I42" s="125">
        <f>I15*(I41/Model!$F$45)</f>
        <v>0</v>
      </c>
      <c r="J42" s="125">
        <f>J15*(J41/Model!$F$45)</f>
        <v>0</v>
      </c>
      <c r="K42" s="125">
        <f>K15*(K41/Model!$F$45)</f>
        <v>0</v>
      </c>
      <c r="L42" s="125">
        <f>L15*(L41/Model!$F$45)</f>
        <v>0</v>
      </c>
      <c r="M42" s="125">
        <f>M15*(M41/Model!$F$45)</f>
        <v>0</v>
      </c>
      <c r="N42" s="125">
        <f>N15*(N41/Model!$F$45)</f>
        <v>0</v>
      </c>
      <c r="O42" s="125">
        <f>O15*(O41/Model!$F$45)</f>
        <v>1.2234892840631613</v>
      </c>
      <c r="P42" s="125">
        <f>P15*(P41/Model!$F$45)</f>
        <v>3.4808873097409365</v>
      </c>
      <c r="Q42" s="125">
        <f>Q15*(Q41/Model!$F$45)</f>
        <v>5.2957825488514905</v>
      </c>
      <c r="R42" s="125">
        <f>R15*(R41/Model!$F$45)</f>
        <v>7.2866163607546621</v>
      </c>
      <c r="S42" s="125">
        <f>S15*(S41/Model!$F$45)</f>
        <v>9.2757107502580158</v>
      </c>
      <c r="T42" s="125">
        <f>T15*(T41/Model!$F$45)</f>
        <v>11.166557139189646</v>
      </c>
      <c r="U42" s="125">
        <f>U15*(U41/Model!$F$45)</f>
        <v>12.850830354082918</v>
      </c>
      <c r="V42" s="125">
        <f>V15*(V41/Model!$F$45)</f>
        <v>14.41407166347895</v>
      </c>
      <c r="W42" s="125">
        <f>W15*(W41/Model!$F$45)</f>
        <v>16.057151204615128</v>
      </c>
      <c r="Y42" s="150"/>
    </row>
    <row r="43" spans="1:59" ht="15" x14ac:dyDescent="0.25">
      <c r="A43" s="138"/>
      <c r="B43" s="125"/>
      <c r="C43" s="125"/>
      <c r="D43" s="125"/>
      <c r="E43" s="125"/>
      <c r="F43" s="125"/>
      <c r="G43" s="142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Y43" s="150"/>
    </row>
    <row r="44" spans="1:59" ht="27.75" customHeight="1" x14ac:dyDescent="0.2">
      <c r="A44" s="153" t="s">
        <v>324</v>
      </c>
      <c r="B44" s="154" t="e">
        <f>B42+B41</f>
        <v>#REF!</v>
      </c>
      <c r="C44" s="154">
        <f>C42+C41</f>
        <v>0</v>
      </c>
      <c r="D44" s="154">
        <f>D42+D41</f>
        <v>0</v>
      </c>
      <c r="E44" s="154">
        <f t="shared" ref="E44:W44" si="16">E42+E41</f>
        <v>0</v>
      </c>
      <c r="F44" s="154">
        <f t="shared" si="16"/>
        <v>0</v>
      </c>
      <c r="G44" s="154">
        <f t="shared" si="16"/>
        <v>0</v>
      </c>
      <c r="H44" s="154">
        <f t="shared" si="16"/>
        <v>0</v>
      </c>
      <c r="I44" s="154">
        <f t="shared" si="16"/>
        <v>0</v>
      </c>
      <c r="J44" s="154">
        <f t="shared" si="16"/>
        <v>0</v>
      </c>
      <c r="K44" s="154">
        <f t="shared" si="16"/>
        <v>0</v>
      </c>
      <c r="L44" s="154">
        <f t="shared" si="16"/>
        <v>0</v>
      </c>
      <c r="M44" s="154">
        <f t="shared" si="16"/>
        <v>0</v>
      </c>
      <c r="N44" s="154">
        <f t="shared" si="16"/>
        <v>0</v>
      </c>
      <c r="O44" s="154">
        <f t="shared" si="16"/>
        <v>41.598635658147487</v>
      </c>
      <c r="P44" s="154">
        <f t="shared" si="16"/>
        <v>118.35016853119184</v>
      </c>
      <c r="Q44" s="154">
        <f t="shared" si="16"/>
        <v>180.05660666095068</v>
      </c>
      <c r="R44" s="154">
        <f t="shared" si="16"/>
        <v>247.74495626565852</v>
      </c>
      <c r="S44" s="154">
        <f t="shared" si="16"/>
        <v>315.37416550877259</v>
      </c>
      <c r="T44" s="154">
        <f t="shared" si="16"/>
        <v>379.66294273244796</v>
      </c>
      <c r="U44" s="154">
        <f t="shared" si="16"/>
        <v>436.9282320388192</v>
      </c>
      <c r="V44" s="154">
        <f t="shared" si="16"/>
        <v>490.07843655828424</v>
      </c>
      <c r="W44" s="154">
        <f t="shared" si="16"/>
        <v>545.94314095691436</v>
      </c>
      <c r="Y44" s="150"/>
    </row>
    <row r="45" spans="1:59" ht="14.25" x14ac:dyDescent="0.2">
      <c r="A45" s="153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</row>
    <row r="46" spans="1:59" ht="22.5" hidden="1" customHeight="1" x14ac:dyDescent="0.2">
      <c r="A46" s="181" t="s">
        <v>330</v>
      </c>
      <c r="B46" s="176"/>
      <c r="C46" s="176"/>
      <c r="D46" s="176"/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6"/>
      <c r="U46" s="176"/>
      <c r="V46" s="176"/>
      <c r="W46" s="176"/>
    </row>
    <row r="47" spans="1:59" ht="15" hidden="1" x14ac:dyDescent="0.25">
      <c r="A47" s="138" t="s">
        <v>2</v>
      </c>
      <c r="B47" s="179" t="e">
        <f>MAX(B33/(B23/12),0)</f>
        <v>#REF!</v>
      </c>
      <c r="C47" s="179">
        <f>MAX(C33/(C23/12),0)</f>
        <v>0</v>
      </c>
      <c r="D47" s="179">
        <f t="shared" ref="D47:W47" si="17">MAX(D33/(D23/12),0)</f>
        <v>0</v>
      </c>
      <c r="E47" s="179">
        <f t="shared" si="17"/>
        <v>0</v>
      </c>
      <c r="F47" s="179">
        <f t="shared" si="17"/>
        <v>0</v>
      </c>
      <c r="G47" s="179">
        <f t="shared" si="17"/>
        <v>0</v>
      </c>
      <c r="H47" s="179">
        <f t="shared" si="17"/>
        <v>0</v>
      </c>
      <c r="I47" s="179">
        <f t="shared" si="17"/>
        <v>0</v>
      </c>
      <c r="J47" s="179">
        <f t="shared" si="17"/>
        <v>0</v>
      </c>
      <c r="K47" s="179">
        <f t="shared" si="17"/>
        <v>0</v>
      </c>
      <c r="L47" s="179">
        <f t="shared" si="17"/>
        <v>0</v>
      </c>
      <c r="M47" s="179">
        <f t="shared" si="17"/>
        <v>0</v>
      </c>
      <c r="N47" s="179">
        <f t="shared" si="17"/>
        <v>0</v>
      </c>
      <c r="O47" s="179">
        <f t="shared" si="17"/>
        <v>0</v>
      </c>
      <c r="P47" s="179">
        <f t="shared" si="17"/>
        <v>0</v>
      </c>
      <c r="Q47" s="179">
        <f t="shared" si="17"/>
        <v>0</v>
      </c>
      <c r="R47" s="179">
        <f t="shared" si="17"/>
        <v>0</v>
      </c>
      <c r="S47" s="179">
        <f t="shared" si="17"/>
        <v>0</v>
      </c>
      <c r="T47" s="179">
        <f t="shared" si="17"/>
        <v>0</v>
      </c>
      <c r="U47" s="179">
        <f t="shared" si="17"/>
        <v>0</v>
      </c>
      <c r="V47" s="179">
        <f t="shared" si="17"/>
        <v>0</v>
      </c>
      <c r="W47" s="179">
        <f t="shared" si="17"/>
        <v>0</v>
      </c>
    </row>
    <row r="48" spans="1:59" s="183" customFormat="1" ht="15" hidden="1" x14ac:dyDescent="0.25">
      <c r="A48" s="151" t="s">
        <v>333</v>
      </c>
      <c r="B48" s="182" t="e">
        <f>B47*(B$22/12)</f>
        <v>#REF!</v>
      </c>
      <c r="C48" s="182">
        <f>C47*(C$22/12)</f>
        <v>0</v>
      </c>
      <c r="D48" s="182">
        <f>D47*(D$22/12)</f>
        <v>0</v>
      </c>
      <c r="E48" s="182">
        <f t="shared" ref="E48:W48" si="18">E47*(E$22/12)</f>
        <v>0</v>
      </c>
      <c r="F48" s="182">
        <f t="shared" si="18"/>
        <v>0</v>
      </c>
      <c r="G48" s="182">
        <f t="shared" si="18"/>
        <v>0</v>
      </c>
      <c r="H48" s="182">
        <f t="shared" si="18"/>
        <v>0</v>
      </c>
      <c r="I48" s="182">
        <f t="shared" si="18"/>
        <v>0</v>
      </c>
      <c r="J48" s="182">
        <f t="shared" si="18"/>
        <v>0</v>
      </c>
      <c r="K48" s="182">
        <f t="shared" si="18"/>
        <v>0</v>
      </c>
      <c r="L48" s="182">
        <f t="shared" si="18"/>
        <v>0</v>
      </c>
      <c r="M48" s="182">
        <f t="shared" si="18"/>
        <v>0</v>
      </c>
      <c r="N48" s="182">
        <f t="shared" si="18"/>
        <v>0</v>
      </c>
      <c r="O48" s="182">
        <f t="shared" si="18"/>
        <v>0</v>
      </c>
      <c r="P48" s="182">
        <f t="shared" si="18"/>
        <v>0</v>
      </c>
      <c r="Q48" s="182">
        <f t="shared" si="18"/>
        <v>0</v>
      </c>
      <c r="R48" s="182">
        <f t="shared" si="18"/>
        <v>0</v>
      </c>
      <c r="S48" s="182">
        <f t="shared" si="18"/>
        <v>0</v>
      </c>
      <c r="T48" s="182">
        <f t="shared" si="18"/>
        <v>0</v>
      </c>
      <c r="U48" s="182">
        <f t="shared" si="18"/>
        <v>0</v>
      </c>
      <c r="V48" s="182">
        <f t="shared" si="18"/>
        <v>0</v>
      </c>
      <c r="W48" s="182">
        <f t="shared" si="18"/>
        <v>0</v>
      </c>
      <c r="X48" s="185"/>
      <c r="Y48" s="182" t="e">
        <f t="shared" ref="Y48" si="19">Y47*(Y$23/12)</f>
        <v>#REF!</v>
      </c>
      <c r="Z48" s="185"/>
      <c r="AA48" s="185"/>
      <c r="AB48" s="185"/>
      <c r="AC48" s="185"/>
      <c r="AD48" s="185"/>
      <c r="AE48" s="185"/>
      <c r="AF48" s="185"/>
      <c r="AG48" s="185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</row>
    <row r="49" spans="1:59" s="70" customFormat="1" ht="15" hidden="1" x14ac:dyDescent="0.25">
      <c r="A49" s="138"/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  <c r="V49" s="177"/>
      <c r="W49" s="177"/>
      <c r="X49" s="185"/>
      <c r="Y49" s="177"/>
      <c r="Z49" s="185"/>
      <c r="AA49" s="185"/>
      <c r="AB49" s="185"/>
      <c r="AC49" s="185"/>
      <c r="AD49" s="185"/>
      <c r="AE49" s="185"/>
      <c r="AF49" s="185"/>
      <c r="AG49" s="185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</row>
    <row r="50" spans="1:59" ht="15" hidden="1" x14ac:dyDescent="0.25">
      <c r="A50" s="138" t="s">
        <v>331</v>
      </c>
      <c r="B50" s="125">
        <v>2</v>
      </c>
      <c r="C50" s="125">
        <v>2</v>
      </c>
      <c r="D50" s="125">
        <v>2</v>
      </c>
      <c r="E50" s="125">
        <v>2</v>
      </c>
      <c r="F50" s="125">
        <v>2</v>
      </c>
      <c r="G50" s="125">
        <v>2</v>
      </c>
      <c r="H50" s="125">
        <v>2</v>
      </c>
      <c r="I50" s="125">
        <v>2</v>
      </c>
      <c r="J50" s="125">
        <v>2</v>
      </c>
      <c r="K50" s="125">
        <v>2</v>
      </c>
      <c r="L50" s="125">
        <v>2</v>
      </c>
      <c r="M50" s="125">
        <v>2</v>
      </c>
      <c r="N50" s="125">
        <v>2</v>
      </c>
      <c r="O50" s="125">
        <v>2</v>
      </c>
      <c r="P50" s="125">
        <v>2</v>
      </c>
      <c r="Q50" s="125">
        <v>2</v>
      </c>
      <c r="R50" s="125">
        <v>2</v>
      </c>
      <c r="S50" s="125">
        <v>2</v>
      </c>
      <c r="T50" s="125">
        <v>2</v>
      </c>
      <c r="U50" s="125">
        <v>2</v>
      </c>
      <c r="V50" s="125">
        <v>2</v>
      </c>
      <c r="W50" s="125">
        <v>2</v>
      </c>
      <c r="X50" s="185"/>
      <c r="Y50" s="150"/>
      <c r="Z50" s="185"/>
      <c r="AA50" s="185"/>
      <c r="AB50" s="185"/>
      <c r="AC50" s="185"/>
      <c r="AD50" s="185"/>
      <c r="AE50" s="185"/>
      <c r="AF50" s="185"/>
      <c r="AG50" s="185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</row>
    <row r="51" spans="1:59" s="183" customFormat="1" ht="15" hidden="1" x14ac:dyDescent="0.25">
      <c r="A51" s="151" t="s">
        <v>332</v>
      </c>
      <c r="B51" s="182" t="e">
        <f>B50*(B$22/12)</f>
        <v>#REF!</v>
      </c>
      <c r="C51" s="182">
        <f t="shared" ref="C51:W51" si="20">C38*(C$22/12)</f>
        <v>205.69696969696972</v>
      </c>
      <c r="D51" s="182">
        <f t="shared" si="20"/>
        <v>205.69696969696972</v>
      </c>
      <c r="E51" s="182">
        <f t="shared" si="20"/>
        <v>205.69696969696972</v>
      </c>
      <c r="F51" s="182">
        <f t="shared" si="20"/>
        <v>205.69696969696972</v>
      </c>
      <c r="G51" s="182">
        <f t="shared" si="20"/>
        <v>205.69696969696972</v>
      </c>
      <c r="H51" s="182">
        <f t="shared" si="20"/>
        <v>205.69696969696972</v>
      </c>
      <c r="I51" s="182">
        <f t="shared" si="20"/>
        <v>205.69696969696972</v>
      </c>
      <c r="J51" s="182">
        <f t="shared" si="20"/>
        <v>205.69696969696972</v>
      </c>
      <c r="K51" s="182">
        <f t="shared" si="20"/>
        <v>205.69696969696972</v>
      </c>
      <c r="L51" s="182">
        <f t="shared" si="20"/>
        <v>205.69696969696972</v>
      </c>
      <c r="M51" s="182">
        <f t="shared" si="20"/>
        <v>205.69696969696972</v>
      </c>
      <c r="N51" s="182">
        <f t="shared" si="20"/>
        <v>205.69696969696972</v>
      </c>
      <c r="O51" s="182">
        <f t="shared" si="20"/>
        <v>205.69696969696972</v>
      </c>
      <c r="P51" s="182">
        <f t="shared" si="20"/>
        <v>205.69696969696972</v>
      </c>
      <c r="Q51" s="182">
        <f t="shared" si="20"/>
        <v>205.69696969696972</v>
      </c>
      <c r="R51" s="182">
        <f t="shared" si="20"/>
        <v>205.69696969696972</v>
      </c>
      <c r="S51" s="182">
        <f t="shared" si="20"/>
        <v>205.69696969696972</v>
      </c>
      <c r="T51" s="182">
        <f t="shared" si="20"/>
        <v>205.69696969696972</v>
      </c>
      <c r="U51" s="182">
        <f t="shared" si="20"/>
        <v>205.69696969696972</v>
      </c>
      <c r="V51" s="182">
        <f t="shared" si="20"/>
        <v>205.69696969696972</v>
      </c>
      <c r="W51" s="182">
        <f t="shared" si="20"/>
        <v>205.69696969696972</v>
      </c>
      <c r="X51" s="185"/>
      <c r="Z51" s="185"/>
      <c r="AA51" s="185"/>
      <c r="AB51" s="185"/>
      <c r="AC51" s="185"/>
      <c r="AD51" s="185"/>
      <c r="AE51" s="185"/>
      <c r="AF51" s="185"/>
      <c r="AG51" s="185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</row>
    <row r="52" spans="1:59" ht="15.75" hidden="1" x14ac:dyDescent="0.25">
      <c r="A52" s="138"/>
      <c r="B52" s="18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</row>
    <row r="53" spans="1:59" ht="15" hidden="1" x14ac:dyDescent="0.25">
      <c r="A53" s="138" t="s">
        <v>325</v>
      </c>
      <c r="B53" s="78" t="e">
        <f t="shared" ref="B53:W53" si="21">MAX(B48-B51,0)</f>
        <v>#REF!</v>
      </c>
      <c r="C53" s="78">
        <f>MAX(C48-C51,0)</f>
        <v>0</v>
      </c>
      <c r="D53" s="78">
        <f t="shared" si="21"/>
        <v>0</v>
      </c>
      <c r="E53" s="78">
        <f t="shared" si="21"/>
        <v>0</v>
      </c>
      <c r="F53" s="78">
        <f t="shared" si="21"/>
        <v>0</v>
      </c>
      <c r="G53" s="78">
        <f t="shared" si="21"/>
        <v>0</v>
      </c>
      <c r="H53" s="78">
        <f t="shared" si="21"/>
        <v>0</v>
      </c>
      <c r="I53" s="78">
        <f t="shared" si="21"/>
        <v>0</v>
      </c>
      <c r="J53" s="78">
        <f t="shared" si="21"/>
        <v>0</v>
      </c>
      <c r="K53" s="78">
        <f t="shared" si="21"/>
        <v>0</v>
      </c>
      <c r="L53" s="78">
        <f t="shared" si="21"/>
        <v>0</v>
      </c>
      <c r="M53" s="78">
        <f t="shared" si="21"/>
        <v>0</v>
      </c>
      <c r="N53" s="78">
        <f t="shared" si="21"/>
        <v>0</v>
      </c>
      <c r="O53" s="78">
        <f t="shared" si="21"/>
        <v>0</v>
      </c>
      <c r="P53" s="78">
        <f t="shared" si="21"/>
        <v>0</v>
      </c>
      <c r="Q53" s="78">
        <f t="shared" si="21"/>
        <v>0</v>
      </c>
      <c r="R53" s="78">
        <f t="shared" si="21"/>
        <v>0</v>
      </c>
      <c r="S53" s="78">
        <f t="shared" si="21"/>
        <v>0</v>
      </c>
      <c r="T53" s="78">
        <f t="shared" si="21"/>
        <v>0</v>
      </c>
      <c r="U53" s="78">
        <f t="shared" si="21"/>
        <v>0</v>
      </c>
      <c r="V53" s="78">
        <f t="shared" si="21"/>
        <v>0</v>
      </c>
      <c r="W53" s="78">
        <f t="shared" si="21"/>
        <v>0</v>
      </c>
    </row>
    <row r="54" spans="1:59" ht="15" hidden="1" x14ac:dyDescent="0.25">
      <c r="A54" s="138" t="s">
        <v>326</v>
      </c>
      <c r="B54" s="125" t="e">
        <f>B15*(B53/Model!$F$45)</f>
        <v>#REF!</v>
      </c>
      <c r="C54" s="125">
        <f>C15*(C53/Model!$F$45)</f>
        <v>0</v>
      </c>
      <c r="D54" s="125">
        <f>D15*(D53/Model!$F$45)</f>
        <v>0</v>
      </c>
      <c r="E54" s="125">
        <f>E15*(E53/Model!$F$45)</f>
        <v>0</v>
      </c>
      <c r="F54" s="125">
        <f>F15*(F53/Model!$F$45)</f>
        <v>0</v>
      </c>
      <c r="G54" s="125">
        <f>G15*(G53/Model!$F$45)</f>
        <v>0</v>
      </c>
      <c r="H54" s="125">
        <f>H15*(H53/Model!$F$45)</f>
        <v>0</v>
      </c>
      <c r="I54" s="125">
        <f>I15*(I53/Model!$F$45)</f>
        <v>0</v>
      </c>
      <c r="J54" s="125">
        <f>J15*(J53/Model!$F$45)</f>
        <v>0</v>
      </c>
      <c r="K54" s="125">
        <f>K15*(K53/Model!$F$45)</f>
        <v>0</v>
      </c>
      <c r="L54" s="125">
        <f>L15*(L53/Model!$F$45)</f>
        <v>0</v>
      </c>
      <c r="M54" s="125">
        <f>M15*(M53/Model!$F$45)</f>
        <v>0</v>
      </c>
      <c r="N54" s="125">
        <f>N15*(N53/Model!$F$45)</f>
        <v>0</v>
      </c>
      <c r="O54" s="125">
        <f>O15*(O53/Model!$F$45)</f>
        <v>0</v>
      </c>
      <c r="P54" s="125">
        <f>P15*(P53/Model!$F$45)</f>
        <v>0</v>
      </c>
      <c r="Q54" s="125">
        <f>Q15*(Q53/Model!$F$45)</f>
        <v>0</v>
      </c>
      <c r="R54" s="125">
        <f>R15*(R53/Model!$F$45)</f>
        <v>0</v>
      </c>
      <c r="S54" s="125">
        <f>S15*(S53/Model!$F$45)</f>
        <v>0</v>
      </c>
      <c r="T54" s="125">
        <f>T15*(T53/Model!$F$45)</f>
        <v>0</v>
      </c>
      <c r="U54" s="125">
        <f>U15*(U53/Model!$F$45)</f>
        <v>0</v>
      </c>
      <c r="V54" s="125">
        <f>V15*(V53/Model!$F$45)</f>
        <v>0</v>
      </c>
      <c r="W54" s="125">
        <f>W15*(W53/Model!$F$45)</f>
        <v>0</v>
      </c>
    </row>
    <row r="55" spans="1:59" ht="42.75" hidden="1" x14ac:dyDescent="0.2">
      <c r="A55" s="153" t="s">
        <v>334</v>
      </c>
      <c r="B55" s="178" t="e">
        <f>B53+B54</f>
        <v>#REF!</v>
      </c>
      <c r="C55" s="178">
        <f>C53+C54</f>
        <v>0</v>
      </c>
      <c r="D55" s="178">
        <f>D53+D54</f>
        <v>0</v>
      </c>
      <c r="E55" s="178">
        <f>E53+E54</f>
        <v>0</v>
      </c>
      <c r="F55" s="178">
        <f t="shared" ref="F55:W55" si="22">F53+F54</f>
        <v>0</v>
      </c>
      <c r="G55" s="178">
        <f t="shared" si="22"/>
        <v>0</v>
      </c>
      <c r="H55" s="178">
        <f t="shared" si="22"/>
        <v>0</v>
      </c>
      <c r="I55" s="178">
        <f t="shared" si="22"/>
        <v>0</v>
      </c>
      <c r="J55" s="178">
        <f t="shared" si="22"/>
        <v>0</v>
      </c>
      <c r="K55" s="178">
        <f t="shared" si="22"/>
        <v>0</v>
      </c>
      <c r="L55" s="178">
        <f t="shared" si="22"/>
        <v>0</v>
      </c>
      <c r="M55" s="178">
        <f t="shared" si="22"/>
        <v>0</v>
      </c>
      <c r="N55" s="178">
        <f t="shared" si="22"/>
        <v>0</v>
      </c>
      <c r="O55" s="178">
        <f t="shared" si="22"/>
        <v>0</v>
      </c>
      <c r="P55" s="178">
        <f t="shared" si="22"/>
        <v>0</v>
      </c>
      <c r="Q55" s="178">
        <f t="shared" si="22"/>
        <v>0</v>
      </c>
      <c r="R55" s="178">
        <f t="shared" si="22"/>
        <v>0</v>
      </c>
      <c r="S55" s="178">
        <f t="shared" si="22"/>
        <v>0</v>
      </c>
      <c r="T55" s="178">
        <f t="shared" si="22"/>
        <v>0</v>
      </c>
      <c r="U55" s="178">
        <f t="shared" si="22"/>
        <v>0</v>
      </c>
      <c r="V55" s="178">
        <f t="shared" si="22"/>
        <v>0</v>
      </c>
      <c r="W55" s="178">
        <f t="shared" si="22"/>
        <v>0</v>
      </c>
    </row>
    <row r="56" spans="1:59" x14ac:dyDescent="0.2">
      <c r="B56" s="129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79"/>
      <c r="O56" s="79"/>
      <c r="P56" s="79"/>
      <c r="Q56" s="79"/>
      <c r="R56" s="79"/>
      <c r="S56" s="79"/>
      <c r="T56" s="79"/>
      <c r="U56" s="79"/>
      <c r="V56" s="79"/>
      <c r="W56" s="79"/>
    </row>
    <row r="57" spans="1:59" x14ac:dyDescent="0.2">
      <c r="B57" s="129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79"/>
      <c r="O57" s="79"/>
      <c r="P57" s="79"/>
      <c r="Q57" s="79"/>
      <c r="R57" s="79"/>
      <c r="S57" s="79"/>
      <c r="T57" s="79"/>
      <c r="U57" s="79"/>
      <c r="V57" s="79"/>
      <c r="W57" s="79"/>
    </row>
    <row r="58" spans="1:59" x14ac:dyDescent="0.2"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</row>
    <row r="59" spans="1:59" ht="15" x14ac:dyDescent="0.25">
      <c r="B59" s="140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</row>
    <row r="60" spans="1:59" x14ac:dyDescent="0.2"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</row>
    <row r="61" spans="1:59" ht="15.75" x14ac:dyDescent="0.25">
      <c r="B61" s="13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</row>
    <row r="62" spans="1:59" x14ac:dyDescent="0.2">
      <c r="B62" s="141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</row>
    <row r="63" spans="1:59" x14ac:dyDescent="0.2"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</row>
    <row r="64" spans="1:59" x14ac:dyDescent="0.2">
      <c r="B64" s="141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</row>
    <row r="65" spans="2:23" x14ac:dyDescent="0.2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</row>
    <row r="66" spans="2:23" x14ac:dyDescent="0.2"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</row>
    <row r="67" spans="2:23" x14ac:dyDescent="0.2"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</row>
    <row r="68" spans="2:23" x14ac:dyDescent="0.2"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</row>
    <row r="69" spans="2:23" x14ac:dyDescent="0.2"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</row>
    <row r="70" spans="2:23" x14ac:dyDescent="0.2"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</row>
    <row r="71" spans="2:23" x14ac:dyDescent="0.2"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</row>
    <row r="72" spans="2:23" x14ac:dyDescent="0.2"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</row>
    <row r="73" spans="2:23" x14ac:dyDescent="0.2"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</row>
    <row r="74" spans="2:23" x14ac:dyDescent="0.2"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</row>
    <row r="75" spans="2:23" x14ac:dyDescent="0.2"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</row>
    <row r="76" spans="2:23" x14ac:dyDescent="0.2"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</row>
    <row r="77" spans="2:23" x14ac:dyDescent="0.2"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</row>
    <row r="78" spans="2:23" x14ac:dyDescent="0.2"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</row>
    <row r="79" spans="2:23" x14ac:dyDescent="0.2"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</row>
    <row r="80" spans="2:23" x14ac:dyDescent="0.2"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</row>
  </sheetData>
  <pageMargins left="0.78740157480314965" right="0.78740157480314965" top="0.98425196850393704" bottom="0.98425196850393704" header="0" footer="0"/>
  <pageSetup paperSize="9" scale="90" fitToWidth="2" orientation="landscape" r:id="rId1"/>
  <headerFooter alignWithMargins="0">
    <oddHeader>&amp;C&amp;"Times New Roman,Fed"&amp;13Fremskrivning af plejeboligbehov&amp;R&amp;"Times New Roman,Normal"&amp;11&amp;D</oddHeader>
    <oddFooter>&amp;C&amp;"Times New Roman,Normal"&amp;11Side &amp;P</oddFooter>
  </headerFooter>
  <drawing r:id="rId2"/>
  <legacyDrawing r:id="rId3"/>
  <controls>
    <mc:AlternateContent xmlns:mc="http://schemas.openxmlformats.org/markup-compatibility/2006">
      <mc:Choice Requires="x14">
        <control shapeId="19457" r:id="rId4" name="Udskriv">
          <controlPr defaultSize="0" print="0" autoLine="0" r:id="rId5">
            <anchor moveWithCells="1">
              <from>
                <xdr:col>0</xdr:col>
                <xdr:colOff>104775</xdr:colOff>
                <xdr:row>56</xdr:row>
                <xdr:rowOff>9525</xdr:rowOff>
              </from>
              <to>
                <xdr:col>0</xdr:col>
                <xdr:colOff>1238250</xdr:colOff>
                <xdr:row>58</xdr:row>
                <xdr:rowOff>9525</xdr:rowOff>
              </to>
            </anchor>
          </controlPr>
        </control>
      </mc:Choice>
      <mc:Fallback>
        <control shapeId="19457" r:id="rId4" name="Udskriv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7">
    <tabColor theme="4" tint="0.39997558519241921"/>
  </sheetPr>
  <dimension ref="A1:AD241"/>
  <sheetViews>
    <sheetView zoomScale="85" zoomScaleNormal="85" workbookViewId="0">
      <selection activeCell="B13" sqref="B13"/>
    </sheetView>
  </sheetViews>
  <sheetFormatPr defaultRowHeight="12.75" x14ac:dyDescent="0.2"/>
  <cols>
    <col min="1" max="1" width="14.5703125" customWidth="1"/>
    <col min="2" max="2" width="26.42578125" customWidth="1"/>
    <col min="3" max="3" width="34.85546875" customWidth="1"/>
    <col min="4" max="4" width="15.5703125" customWidth="1"/>
    <col min="5" max="5" width="13.7109375" customWidth="1"/>
    <col min="6" max="6" width="15.7109375" customWidth="1"/>
    <col min="7" max="7" width="16.5703125" customWidth="1"/>
    <col min="8" max="8" width="14.42578125" customWidth="1"/>
    <col min="9" max="9" width="13.42578125" customWidth="1"/>
    <col min="10" max="10" width="12.28515625" bestFit="1" customWidth="1"/>
    <col min="11" max="11" width="24" customWidth="1"/>
    <col min="12" max="12" width="12.28515625" customWidth="1"/>
    <col min="13" max="14" width="32.28515625" bestFit="1" customWidth="1"/>
    <col min="15" max="15" width="57" bestFit="1" customWidth="1"/>
    <col min="16" max="17" width="16.28515625" customWidth="1"/>
    <col min="18" max="18" width="32.28515625" bestFit="1" customWidth="1"/>
    <col min="19" max="19" width="57" bestFit="1" customWidth="1"/>
    <col min="20" max="20" width="17.28515625" customWidth="1"/>
    <col min="21" max="21" width="9.7109375" customWidth="1"/>
    <col min="22" max="22" width="16.85546875" bestFit="1" customWidth="1"/>
    <col min="23" max="23" width="25.28515625" customWidth="1"/>
    <col min="24" max="25" width="11.85546875" bestFit="1" customWidth="1"/>
    <col min="30" max="30" width="10.85546875" customWidth="1"/>
    <col min="32" max="32" width="18.5703125" customWidth="1"/>
  </cols>
  <sheetData>
    <row r="1" spans="1:6" s="1" customFormat="1" x14ac:dyDescent="0.2"/>
    <row r="2" spans="1:6" s="1" customFormat="1" x14ac:dyDescent="0.2">
      <c r="A2" s="48" t="s">
        <v>263</v>
      </c>
    </row>
    <row r="3" spans="1:6" s="1" customFormat="1" x14ac:dyDescent="0.2">
      <c r="A3" s="106" t="s">
        <v>285</v>
      </c>
      <c r="B3" s="42"/>
      <c r="C3" s="42"/>
      <c r="D3" s="43"/>
    </row>
    <row r="4" spans="1:6" s="1" customFormat="1" x14ac:dyDescent="0.2">
      <c r="A4" s="55" t="s">
        <v>349</v>
      </c>
      <c r="B4" s="44"/>
      <c r="C4" s="44"/>
      <c r="D4" s="45"/>
    </row>
    <row r="5" spans="1:6" s="1" customFormat="1" x14ac:dyDescent="0.2">
      <c r="A5" s="55" t="s">
        <v>1421</v>
      </c>
      <c r="B5" s="44"/>
      <c r="C5" s="44"/>
      <c r="D5" s="45"/>
    </row>
    <row r="6" spans="1:6" s="1" customFormat="1" x14ac:dyDescent="0.2"/>
    <row r="7" spans="1:6" s="1" customFormat="1" x14ac:dyDescent="0.2">
      <c r="A7" s="46" t="s">
        <v>264</v>
      </c>
    </row>
    <row r="8" spans="1:6" s="1" customFormat="1" x14ac:dyDescent="0.2">
      <c r="A8" s="46" t="str">
        <f>Model!L21</f>
        <v>Gennemsnitlig ændring i beboere 2019-2026, hele landet</v>
      </c>
    </row>
    <row r="9" spans="1:6" s="1" customFormat="1" x14ac:dyDescent="0.2"/>
    <row r="10" spans="1:6" s="1" customFormat="1" x14ac:dyDescent="0.2">
      <c r="A10" s="46" t="s">
        <v>265</v>
      </c>
    </row>
    <row r="11" spans="1:6" s="1" customFormat="1" x14ac:dyDescent="0.2">
      <c r="A11" s="46">
        <f>Model!O10</f>
        <v>10</v>
      </c>
    </row>
    <row r="12" spans="1:6" s="1" customFormat="1" x14ac:dyDescent="0.2"/>
    <row r="13" spans="1:6" s="1" customFormat="1" x14ac:dyDescent="0.2">
      <c r="A13" s="46" t="s">
        <v>1338</v>
      </c>
      <c r="B13" s="47">
        <f>IF($A$8=$A$3,Model!G10,IF($A$8=$A$4,G232,IF($A$8=$A$5,D175,"")))</f>
        <v>6.3878155863645536E-2</v>
      </c>
      <c r="C13" s="48"/>
      <c r="F13" s="37"/>
    </row>
    <row r="14" spans="1:6" s="1" customFormat="1" x14ac:dyDescent="0.2">
      <c r="A14" s="46" t="s">
        <v>1339</v>
      </c>
      <c r="B14" s="47">
        <f>IF($A$8=$A$3,Model!G11,IF($A$8=$A$4,G233,IF($A$8=$A$5,D176,"")))</f>
        <v>2.2419632785309083</v>
      </c>
      <c r="C14" s="48"/>
      <c r="F14" s="37"/>
    </row>
    <row r="15" spans="1:6" s="1" customFormat="1" x14ac:dyDescent="0.2">
      <c r="A15" s="46" t="s">
        <v>14</v>
      </c>
      <c r="B15" s="47">
        <f>IF($A$8=$A$3,Model!G12,IF($A$8=$A$4,G234,IF($A$8=$A$5,D177,"")))</f>
        <v>3.9558313717844782</v>
      </c>
      <c r="C15" s="48"/>
      <c r="F15" s="37"/>
    </row>
    <row r="16" spans="1:6" s="1" customFormat="1" x14ac:dyDescent="0.2">
      <c r="A16" s="46" t="s">
        <v>15</v>
      </c>
      <c r="B16" s="47">
        <f>IF($A$8=$A$3,Model!G13,IF($A$8=$A$4,G235,IF($A$8=$A$5,D178,"")))</f>
        <v>4.0369800179992756</v>
      </c>
      <c r="C16" s="48"/>
      <c r="F16" s="37"/>
    </row>
    <row r="17" spans="1:22" s="1" customFormat="1" x14ac:dyDescent="0.2">
      <c r="A17" s="46" t="s">
        <v>16</v>
      </c>
      <c r="B17" s="47">
        <f>IF($A$8=$A$3,Model!G14,IF($A$8=$A$4,G236,IF($A$8=$A$5,D179,"")))</f>
        <v>7.4967507817445158</v>
      </c>
      <c r="F17" s="37"/>
    </row>
    <row r="18" spans="1:22" s="1" customFormat="1" x14ac:dyDescent="0.2">
      <c r="A18" s="201" t="s">
        <v>1407</v>
      </c>
      <c r="B18" s="47">
        <f>IF($A$8=$A$3,Model!G15,IF($A$8=$A$4,G237,IF($A$8=$A$5,D180,"")))</f>
        <v>14.273058744044375</v>
      </c>
      <c r="F18" s="37"/>
    </row>
    <row r="19" spans="1:22" s="1" customFormat="1" x14ac:dyDescent="0.2">
      <c r="A19" s="46" t="s">
        <v>1341</v>
      </c>
      <c r="B19" s="47">
        <f>IF($A$8=$A$3,Model!G16,IF($A$8=$A$4,G238,IF($A$8=$A$5,D181,"")))</f>
        <v>16.889642901052</v>
      </c>
      <c r="F19" s="37"/>
    </row>
    <row r="20" spans="1:22" s="236" customFormat="1" hidden="1" x14ac:dyDescent="0.2">
      <c r="A20" s="248"/>
      <c r="B20" s="250"/>
      <c r="F20" s="255"/>
    </row>
    <row r="21" spans="1:22" s="1" customFormat="1" x14ac:dyDescent="0.2"/>
    <row r="22" spans="1:22" s="1" customFormat="1" x14ac:dyDescent="0.2"/>
    <row r="24" spans="1:22" x14ac:dyDescent="0.2">
      <c r="B24" s="2" t="s">
        <v>300</v>
      </c>
    </row>
    <row r="25" spans="1:22" x14ac:dyDescent="0.2">
      <c r="C25" s="48"/>
    </row>
    <row r="26" spans="1:22" ht="15.75" thickBot="1" x14ac:dyDescent="0.3">
      <c r="C26" s="100" t="s">
        <v>294</v>
      </c>
      <c r="D26" s="101" t="s">
        <v>295</v>
      </c>
      <c r="E26" s="101" t="s">
        <v>297</v>
      </c>
      <c r="F26" s="101" t="s">
        <v>302</v>
      </c>
      <c r="G26" s="101" t="s">
        <v>303</v>
      </c>
      <c r="H26" s="101" t="s">
        <v>304</v>
      </c>
      <c r="I26" s="101" t="s">
        <v>305</v>
      </c>
      <c r="J26" s="105" t="s">
        <v>306</v>
      </c>
      <c r="K26" s="105" t="s">
        <v>307</v>
      </c>
      <c r="L26" s="105" t="s">
        <v>308</v>
      </c>
      <c r="M26" s="105" t="s">
        <v>344</v>
      </c>
      <c r="N26" s="105" t="s">
        <v>345</v>
      </c>
      <c r="O26" s="293" t="s">
        <v>1373</v>
      </c>
      <c r="P26" s="293" t="s">
        <v>1417</v>
      </c>
      <c r="Q26" s="293"/>
      <c r="V26" s="308"/>
    </row>
    <row r="27" spans="1:22" ht="15" x14ac:dyDescent="0.25">
      <c r="A27" s="53" t="s">
        <v>10</v>
      </c>
      <c r="B27" s="102" t="s">
        <v>33</v>
      </c>
      <c r="C27">
        <v>58246</v>
      </c>
      <c r="D27" s="54">
        <v>56161</v>
      </c>
      <c r="E27" s="54">
        <v>57130</v>
      </c>
      <c r="F27" s="54">
        <v>58605</v>
      </c>
      <c r="G27" s="54">
        <v>62025</v>
      </c>
      <c r="H27" s="54">
        <v>61731</v>
      </c>
      <c r="I27" s="54">
        <v>61733</v>
      </c>
      <c r="J27" s="73">
        <v>61466</v>
      </c>
      <c r="K27" s="73">
        <v>61191</v>
      </c>
      <c r="L27" s="73">
        <v>63602</v>
      </c>
      <c r="M27" s="73">
        <v>58740</v>
      </c>
      <c r="N27" s="73">
        <v>57727</v>
      </c>
      <c r="O27" s="73">
        <v>57293</v>
      </c>
      <c r="P27" s="73">
        <v>59649</v>
      </c>
      <c r="Q27" s="73"/>
      <c r="U27" s="308"/>
      <c r="V27" s="168"/>
    </row>
    <row r="28" spans="1:22" ht="15" x14ac:dyDescent="0.25">
      <c r="A28" s="52"/>
      <c r="B28" s="102" t="s">
        <v>34</v>
      </c>
      <c r="C28">
        <v>59718</v>
      </c>
      <c r="D28" s="54">
        <v>58721</v>
      </c>
      <c r="E28" s="54">
        <v>56748</v>
      </c>
      <c r="F28" s="54">
        <v>57894</v>
      </c>
      <c r="G28" s="54">
        <v>59253</v>
      </c>
      <c r="H28" s="54">
        <v>62508</v>
      </c>
      <c r="I28" s="54">
        <v>62046</v>
      </c>
      <c r="J28" s="73">
        <v>61916</v>
      </c>
      <c r="K28" s="73">
        <v>61663</v>
      </c>
      <c r="L28" s="73">
        <v>61514</v>
      </c>
      <c r="M28" s="73">
        <v>64341</v>
      </c>
      <c r="N28" s="73">
        <v>59115</v>
      </c>
      <c r="O28" s="73">
        <v>58176</v>
      </c>
      <c r="P28" s="73">
        <v>57711</v>
      </c>
      <c r="Q28" s="73"/>
      <c r="U28" s="308"/>
      <c r="V28" s="168"/>
    </row>
    <row r="29" spans="1:22" ht="15" x14ac:dyDescent="0.25">
      <c r="A29" s="52"/>
      <c r="B29" s="102" t="s">
        <v>35</v>
      </c>
      <c r="C29">
        <v>64422</v>
      </c>
      <c r="D29" s="54">
        <v>60046</v>
      </c>
      <c r="E29" s="54">
        <v>59134</v>
      </c>
      <c r="F29" s="54">
        <v>57484</v>
      </c>
      <c r="G29" s="54">
        <v>58520</v>
      </c>
      <c r="H29" s="54">
        <v>59523</v>
      </c>
      <c r="I29" s="54">
        <v>62675</v>
      </c>
      <c r="J29" s="73">
        <v>62148</v>
      </c>
      <c r="K29" s="73">
        <v>61967</v>
      </c>
      <c r="L29" s="73">
        <v>61864</v>
      </c>
      <c r="M29" s="73">
        <v>62209</v>
      </c>
      <c r="N29" s="73">
        <v>64654</v>
      </c>
      <c r="O29" s="73">
        <v>59431</v>
      </c>
      <c r="P29" s="73">
        <v>58350</v>
      </c>
      <c r="Q29" s="73"/>
      <c r="U29" s="308"/>
      <c r="V29" s="168"/>
    </row>
    <row r="30" spans="1:22" ht="15" x14ac:dyDescent="0.25">
      <c r="A30" s="52"/>
      <c r="B30" s="102" t="s">
        <v>36</v>
      </c>
      <c r="C30">
        <v>64006</v>
      </c>
      <c r="D30" s="54">
        <v>64638</v>
      </c>
      <c r="E30" s="54">
        <v>60389</v>
      </c>
      <c r="F30" s="54">
        <v>59803</v>
      </c>
      <c r="G30" s="54">
        <v>57977</v>
      </c>
      <c r="H30" s="54">
        <v>58831</v>
      </c>
      <c r="I30" s="54">
        <v>59608</v>
      </c>
      <c r="J30" s="73">
        <v>62697</v>
      </c>
      <c r="K30" s="73">
        <v>62185</v>
      </c>
      <c r="L30" s="73">
        <v>62135</v>
      </c>
      <c r="M30" s="73">
        <v>62571</v>
      </c>
      <c r="N30" s="73">
        <v>62446</v>
      </c>
      <c r="O30" s="73">
        <v>64854</v>
      </c>
      <c r="P30" s="73">
        <v>59630</v>
      </c>
      <c r="Q30" s="73"/>
      <c r="U30" s="308"/>
      <c r="V30" s="168"/>
    </row>
    <row r="31" spans="1:22" ht="15" x14ac:dyDescent="0.25">
      <c r="A31" s="52"/>
      <c r="B31" s="102" t="s">
        <v>37</v>
      </c>
      <c r="C31">
        <v>66564</v>
      </c>
      <c r="D31" s="54">
        <v>64216</v>
      </c>
      <c r="E31" s="54">
        <v>64967</v>
      </c>
      <c r="F31" s="54">
        <v>60962</v>
      </c>
      <c r="G31" s="54">
        <v>60288</v>
      </c>
      <c r="H31" s="54">
        <v>58205</v>
      </c>
      <c r="I31" s="54">
        <v>58901</v>
      </c>
      <c r="J31" s="73">
        <v>59661</v>
      </c>
      <c r="K31" s="73">
        <v>62844</v>
      </c>
      <c r="L31" s="73">
        <v>62297</v>
      </c>
      <c r="M31" s="73">
        <v>62815</v>
      </c>
      <c r="N31" s="73">
        <v>62696</v>
      </c>
      <c r="O31" s="73">
        <v>62674</v>
      </c>
      <c r="P31" s="73">
        <v>65064</v>
      </c>
      <c r="Q31" s="73"/>
      <c r="U31" s="308"/>
      <c r="V31" s="168"/>
    </row>
    <row r="32" spans="1:22" ht="15" x14ac:dyDescent="0.25">
      <c r="A32" s="52"/>
      <c r="B32" s="102" t="s">
        <v>38</v>
      </c>
      <c r="C32">
        <v>65643</v>
      </c>
      <c r="D32" s="54">
        <v>66742</v>
      </c>
      <c r="E32" s="54">
        <v>64546</v>
      </c>
      <c r="F32" s="54">
        <v>65616</v>
      </c>
      <c r="G32" s="54">
        <v>61484</v>
      </c>
      <c r="H32" s="54">
        <v>60478</v>
      </c>
      <c r="I32" s="54">
        <v>58352</v>
      </c>
      <c r="J32" s="73">
        <v>58993</v>
      </c>
      <c r="K32" s="73">
        <v>59740</v>
      </c>
      <c r="L32" s="73">
        <v>62893</v>
      </c>
      <c r="M32" s="73">
        <v>63008</v>
      </c>
      <c r="N32" s="73">
        <v>62960</v>
      </c>
      <c r="O32" s="73">
        <v>62972</v>
      </c>
      <c r="P32" s="73">
        <v>62909</v>
      </c>
      <c r="Q32" s="73"/>
      <c r="U32" s="308"/>
      <c r="V32" s="168"/>
    </row>
    <row r="33" spans="1:22" ht="15" x14ac:dyDescent="0.25">
      <c r="A33" s="52"/>
      <c r="B33" s="102" t="s">
        <v>39</v>
      </c>
      <c r="C33">
        <v>66634</v>
      </c>
      <c r="D33" s="54">
        <v>65822</v>
      </c>
      <c r="E33" s="54">
        <v>67083</v>
      </c>
      <c r="F33" s="54">
        <v>65147</v>
      </c>
      <c r="G33" s="54">
        <v>66047</v>
      </c>
      <c r="H33" s="54">
        <v>61705</v>
      </c>
      <c r="I33" s="54">
        <v>60640</v>
      </c>
      <c r="J33" s="73">
        <v>58415</v>
      </c>
      <c r="K33" s="73">
        <v>59064</v>
      </c>
      <c r="L33" s="73">
        <v>59839</v>
      </c>
      <c r="M33" s="73">
        <v>63652</v>
      </c>
      <c r="N33" s="73">
        <v>63172</v>
      </c>
      <c r="O33" s="73">
        <v>63119</v>
      </c>
      <c r="P33" s="73">
        <v>63143</v>
      </c>
      <c r="Q33" s="73"/>
      <c r="U33" s="308"/>
      <c r="V33" s="168"/>
    </row>
    <row r="34" spans="1:22" ht="15" x14ac:dyDescent="0.25">
      <c r="A34" s="52"/>
      <c r="B34" s="102" t="s">
        <v>40</v>
      </c>
      <c r="C34">
        <v>65676</v>
      </c>
      <c r="D34" s="54">
        <v>66762</v>
      </c>
      <c r="E34" s="54">
        <v>66122</v>
      </c>
      <c r="F34" s="54">
        <v>67681</v>
      </c>
      <c r="G34" s="54">
        <v>65636</v>
      </c>
      <c r="H34" s="54">
        <v>66236</v>
      </c>
      <c r="I34" s="54">
        <v>61798</v>
      </c>
      <c r="J34" s="73">
        <v>60745</v>
      </c>
      <c r="K34" s="73">
        <v>58551</v>
      </c>
      <c r="L34" s="73">
        <v>59165</v>
      </c>
      <c r="M34" s="73">
        <v>60731</v>
      </c>
      <c r="N34" s="73">
        <v>63802</v>
      </c>
      <c r="O34" s="73">
        <v>63409</v>
      </c>
      <c r="P34" s="73">
        <v>63296</v>
      </c>
      <c r="Q34" s="73"/>
      <c r="U34" s="308"/>
      <c r="V34" s="168"/>
    </row>
    <row r="35" spans="1:22" ht="15" x14ac:dyDescent="0.25">
      <c r="A35" s="52"/>
      <c r="B35" s="102" t="s">
        <v>41</v>
      </c>
      <c r="C35">
        <v>65801</v>
      </c>
      <c r="D35" s="54">
        <v>65861</v>
      </c>
      <c r="E35" s="54">
        <v>67053</v>
      </c>
      <c r="F35" s="54">
        <v>66672</v>
      </c>
      <c r="G35" s="54">
        <v>68121</v>
      </c>
      <c r="H35" s="54">
        <v>65871</v>
      </c>
      <c r="I35" s="54">
        <v>66386</v>
      </c>
      <c r="J35" s="73">
        <v>61926</v>
      </c>
      <c r="K35" s="73">
        <v>60898</v>
      </c>
      <c r="L35" s="73">
        <v>58683</v>
      </c>
      <c r="M35" s="73">
        <v>60044</v>
      </c>
      <c r="N35" s="73">
        <v>60896</v>
      </c>
      <c r="O35" s="73">
        <v>64003</v>
      </c>
      <c r="P35" s="73">
        <v>63682</v>
      </c>
      <c r="Q35" s="73"/>
      <c r="U35" s="308"/>
      <c r="V35" s="168"/>
    </row>
    <row r="36" spans="1:22" ht="15" x14ac:dyDescent="0.25">
      <c r="A36" s="52"/>
      <c r="B36" s="102" t="s">
        <v>42</v>
      </c>
      <c r="C36">
        <v>65766</v>
      </c>
      <c r="D36" s="54">
        <v>65959</v>
      </c>
      <c r="E36" s="54">
        <v>66143</v>
      </c>
      <c r="F36" s="54">
        <v>67509</v>
      </c>
      <c r="G36" s="54">
        <v>67155</v>
      </c>
      <c r="H36" s="54">
        <v>68391</v>
      </c>
      <c r="I36" s="54">
        <v>66077</v>
      </c>
      <c r="J36" s="73">
        <v>66522</v>
      </c>
      <c r="K36" s="73">
        <v>62107</v>
      </c>
      <c r="L36" s="73">
        <v>61034</v>
      </c>
      <c r="M36" s="73">
        <v>59474</v>
      </c>
      <c r="N36" s="73">
        <v>60279</v>
      </c>
      <c r="O36" s="73">
        <v>61219</v>
      </c>
      <c r="P36" s="73">
        <v>64317</v>
      </c>
      <c r="Q36" s="73"/>
      <c r="U36" s="308"/>
      <c r="V36" s="168"/>
    </row>
    <row r="37" spans="1:22" ht="15" x14ac:dyDescent="0.25">
      <c r="A37" s="52"/>
      <c r="B37" s="102" t="s">
        <v>43</v>
      </c>
      <c r="C37">
        <v>65167</v>
      </c>
      <c r="D37" s="54">
        <v>65909</v>
      </c>
      <c r="E37" s="54">
        <v>66299</v>
      </c>
      <c r="F37" s="54">
        <v>66619</v>
      </c>
      <c r="G37" s="54">
        <v>67907</v>
      </c>
      <c r="H37" s="54">
        <v>67353</v>
      </c>
      <c r="I37" s="54">
        <v>68541</v>
      </c>
      <c r="J37" s="73">
        <v>66254</v>
      </c>
      <c r="K37" s="73">
        <v>66696</v>
      </c>
      <c r="L37" s="73">
        <v>62282</v>
      </c>
      <c r="M37" s="73">
        <v>61867</v>
      </c>
      <c r="N37" s="73">
        <v>59666</v>
      </c>
      <c r="O37" s="73">
        <v>60484</v>
      </c>
      <c r="P37" s="73">
        <v>61519</v>
      </c>
      <c r="Q37" s="73"/>
      <c r="U37" s="308"/>
      <c r="V37" s="168"/>
    </row>
    <row r="38" spans="1:22" ht="15" x14ac:dyDescent="0.25">
      <c r="A38" s="52"/>
      <c r="B38" s="102" t="s">
        <v>44</v>
      </c>
      <c r="C38">
        <v>66273</v>
      </c>
      <c r="D38" s="54">
        <v>65311</v>
      </c>
      <c r="E38" s="54">
        <v>66211</v>
      </c>
      <c r="F38" s="54">
        <v>66703</v>
      </c>
      <c r="G38" s="54">
        <v>66987</v>
      </c>
      <c r="H38" s="54">
        <v>68155</v>
      </c>
      <c r="I38" s="54">
        <v>67526</v>
      </c>
      <c r="J38" s="73">
        <v>68649</v>
      </c>
      <c r="K38" s="73">
        <v>66428</v>
      </c>
      <c r="L38" s="73">
        <v>66845</v>
      </c>
      <c r="M38" s="73">
        <v>63114</v>
      </c>
      <c r="N38" s="73">
        <v>62097</v>
      </c>
      <c r="O38" s="73">
        <v>59924</v>
      </c>
      <c r="P38" s="73">
        <v>60759</v>
      </c>
      <c r="Q38" s="73"/>
      <c r="U38" s="308"/>
      <c r="V38" s="168"/>
    </row>
    <row r="39" spans="1:22" ht="15" x14ac:dyDescent="0.25">
      <c r="B39" s="102" t="s">
        <v>45</v>
      </c>
      <c r="C39">
        <v>68228</v>
      </c>
      <c r="D39" s="54">
        <v>66422</v>
      </c>
      <c r="E39" s="54">
        <v>65528</v>
      </c>
      <c r="F39" s="54">
        <v>66593</v>
      </c>
      <c r="G39" s="54">
        <v>67022</v>
      </c>
      <c r="H39" s="54">
        <v>67169</v>
      </c>
      <c r="I39" s="54">
        <v>68375</v>
      </c>
      <c r="J39" s="73">
        <v>67673</v>
      </c>
      <c r="K39" s="73">
        <v>68834</v>
      </c>
      <c r="L39" s="73">
        <v>66597</v>
      </c>
      <c r="M39" s="73">
        <v>67655</v>
      </c>
      <c r="N39" s="73">
        <v>63296</v>
      </c>
      <c r="O39" s="73">
        <v>62372</v>
      </c>
      <c r="P39" s="73">
        <v>60212</v>
      </c>
      <c r="Q39" s="73"/>
      <c r="U39" s="308"/>
      <c r="V39" s="168"/>
    </row>
    <row r="40" spans="1:22" ht="15" x14ac:dyDescent="0.25">
      <c r="B40" s="102" t="s">
        <v>46</v>
      </c>
      <c r="C40">
        <v>67549</v>
      </c>
      <c r="D40" s="54">
        <v>68371</v>
      </c>
      <c r="E40" s="54">
        <v>66661</v>
      </c>
      <c r="F40" s="54">
        <v>65887</v>
      </c>
      <c r="G40" s="54">
        <v>66928</v>
      </c>
      <c r="H40" s="54">
        <v>67267</v>
      </c>
      <c r="I40" s="54">
        <v>67345</v>
      </c>
      <c r="J40" s="73">
        <v>68523</v>
      </c>
      <c r="K40" s="73">
        <v>67896</v>
      </c>
      <c r="L40" s="73">
        <v>68985</v>
      </c>
      <c r="M40" s="73">
        <v>67449</v>
      </c>
      <c r="N40" s="73">
        <v>67793</v>
      </c>
      <c r="O40" s="73">
        <v>63577</v>
      </c>
      <c r="P40" s="73">
        <v>62667</v>
      </c>
      <c r="Q40" s="73"/>
      <c r="U40" s="308"/>
      <c r="V40" s="168"/>
    </row>
    <row r="41" spans="1:22" ht="15" x14ac:dyDescent="0.25">
      <c r="B41" s="102" t="s">
        <v>47</v>
      </c>
      <c r="C41">
        <v>67903</v>
      </c>
      <c r="D41" s="54">
        <v>67729</v>
      </c>
      <c r="E41" s="54">
        <v>68633</v>
      </c>
      <c r="F41" s="54">
        <v>67099</v>
      </c>
      <c r="G41" s="54">
        <v>66218</v>
      </c>
      <c r="H41" s="54">
        <v>67147</v>
      </c>
      <c r="I41" s="54">
        <v>67467</v>
      </c>
      <c r="J41" s="73">
        <v>67530</v>
      </c>
      <c r="K41" s="73">
        <v>68720</v>
      </c>
      <c r="L41" s="73">
        <v>68096</v>
      </c>
      <c r="M41" s="73">
        <v>69788</v>
      </c>
      <c r="N41" s="73">
        <v>67669</v>
      </c>
      <c r="O41" s="73">
        <v>68086</v>
      </c>
      <c r="P41" s="73">
        <v>63886</v>
      </c>
      <c r="Q41" s="73"/>
      <c r="U41" s="308"/>
      <c r="V41" s="168"/>
    </row>
    <row r="42" spans="1:22" ht="15" x14ac:dyDescent="0.25">
      <c r="B42" s="102" t="s">
        <v>48</v>
      </c>
      <c r="C42">
        <v>69593</v>
      </c>
      <c r="D42" s="54">
        <v>68174</v>
      </c>
      <c r="E42" s="54">
        <v>68119</v>
      </c>
      <c r="F42" s="54">
        <v>69127</v>
      </c>
      <c r="G42" s="54">
        <v>67555</v>
      </c>
      <c r="H42" s="54">
        <v>66614</v>
      </c>
      <c r="I42" s="54">
        <v>67512</v>
      </c>
      <c r="J42" s="73">
        <v>67768</v>
      </c>
      <c r="K42" s="73">
        <v>67877</v>
      </c>
      <c r="L42" s="73">
        <v>69009</v>
      </c>
      <c r="M42" s="73">
        <v>69038</v>
      </c>
      <c r="N42" s="73">
        <v>70148</v>
      </c>
      <c r="O42" s="73">
        <v>68149</v>
      </c>
      <c r="P42" s="73">
        <v>68577</v>
      </c>
      <c r="Q42" s="73"/>
      <c r="U42" s="308"/>
      <c r="V42" s="168"/>
    </row>
    <row r="43" spans="1:22" ht="15" x14ac:dyDescent="0.25">
      <c r="B43" s="102" t="s">
        <v>49</v>
      </c>
      <c r="C43">
        <v>70278</v>
      </c>
      <c r="D43" s="54">
        <v>70073</v>
      </c>
      <c r="E43" s="54">
        <v>68822</v>
      </c>
      <c r="F43" s="54">
        <v>68772</v>
      </c>
      <c r="G43" s="54">
        <v>69839</v>
      </c>
      <c r="H43" s="54">
        <v>68201</v>
      </c>
      <c r="I43" s="54">
        <v>67142</v>
      </c>
      <c r="J43" s="73">
        <v>67948</v>
      </c>
      <c r="K43" s="73">
        <v>68246</v>
      </c>
      <c r="L43" s="73">
        <v>68420</v>
      </c>
      <c r="M43" s="73">
        <v>70187</v>
      </c>
      <c r="N43" s="73">
        <v>69688</v>
      </c>
      <c r="O43" s="73">
        <v>71104</v>
      </c>
      <c r="P43" s="73">
        <v>68983</v>
      </c>
      <c r="Q43" s="73"/>
      <c r="U43" s="308"/>
      <c r="V43" s="168"/>
    </row>
    <row r="44" spans="1:22" ht="15" x14ac:dyDescent="0.25">
      <c r="B44" s="102" t="s">
        <v>50</v>
      </c>
      <c r="C44">
        <v>72834</v>
      </c>
      <c r="D44" s="54">
        <v>70507</v>
      </c>
      <c r="E44" s="54">
        <v>70306</v>
      </c>
      <c r="F44" s="54">
        <v>69287</v>
      </c>
      <c r="G44" s="54">
        <v>69260</v>
      </c>
      <c r="H44" s="54">
        <v>70115</v>
      </c>
      <c r="I44" s="54">
        <v>68260</v>
      </c>
      <c r="J44" s="73">
        <v>67304</v>
      </c>
      <c r="K44" s="73">
        <v>68088</v>
      </c>
      <c r="L44" s="73">
        <v>68469</v>
      </c>
      <c r="M44" s="73">
        <v>69155</v>
      </c>
      <c r="N44" s="73">
        <v>70411</v>
      </c>
      <c r="O44" s="73">
        <v>70070</v>
      </c>
      <c r="P44" s="73">
        <v>71558</v>
      </c>
      <c r="Q44" s="73"/>
      <c r="U44" s="308"/>
      <c r="V44" s="168"/>
    </row>
    <row r="45" spans="1:22" ht="15" x14ac:dyDescent="0.25">
      <c r="B45" s="102" t="s">
        <v>51</v>
      </c>
      <c r="C45">
        <v>73491</v>
      </c>
      <c r="D45" s="54">
        <v>73255</v>
      </c>
      <c r="E45" s="54">
        <v>70973</v>
      </c>
      <c r="F45" s="54">
        <v>71131</v>
      </c>
      <c r="G45" s="54">
        <v>70008</v>
      </c>
      <c r="H45" s="54">
        <v>69781</v>
      </c>
      <c r="I45" s="54">
        <v>70566</v>
      </c>
      <c r="J45" s="73">
        <v>68639</v>
      </c>
      <c r="K45" s="73">
        <v>67674</v>
      </c>
      <c r="L45" s="73">
        <v>68674</v>
      </c>
      <c r="M45" s="73">
        <v>69597</v>
      </c>
      <c r="N45" s="73">
        <v>69917</v>
      </c>
      <c r="O45" s="73">
        <v>71335</v>
      </c>
      <c r="P45" s="73">
        <v>71176</v>
      </c>
      <c r="Q45" s="73"/>
      <c r="U45" s="308"/>
      <c r="V45" s="168"/>
    </row>
    <row r="46" spans="1:22" ht="15" x14ac:dyDescent="0.25">
      <c r="B46" s="102" t="s">
        <v>52</v>
      </c>
      <c r="C46">
        <v>72028</v>
      </c>
      <c r="D46" s="54">
        <v>74737</v>
      </c>
      <c r="E46" s="54">
        <v>74684</v>
      </c>
      <c r="F46" s="54">
        <v>72647</v>
      </c>
      <c r="G46" s="54">
        <v>72688</v>
      </c>
      <c r="H46" s="54">
        <v>71269</v>
      </c>
      <c r="I46" s="54">
        <v>70935</v>
      </c>
      <c r="J46" s="73">
        <v>71623</v>
      </c>
      <c r="K46" s="73">
        <v>69581</v>
      </c>
      <c r="L46" s="73">
        <v>69151</v>
      </c>
      <c r="M46" s="73">
        <v>69946</v>
      </c>
      <c r="N46" s="73">
        <v>70749</v>
      </c>
      <c r="O46" s="73">
        <v>71081</v>
      </c>
      <c r="P46" s="73">
        <v>72659</v>
      </c>
      <c r="Q46" s="73"/>
      <c r="U46" s="308"/>
      <c r="V46" s="168"/>
    </row>
    <row r="47" spans="1:22" ht="15" x14ac:dyDescent="0.25">
      <c r="B47" s="102" t="s">
        <v>53</v>
      </c>
      <c r="C47">
        <v>73946</v>
      </c>
      <c r="D47" s="54">
        <v>73470</v>
      </c>
      <c r="E47" s="54">
        <v>76210</v>
      </c>
      <c r="F47" s="54">
        <v>76989</v>
      </c>
      <c r="G47" s="54">
        <v>74572</v>
      </c>
      <c r="H47" s="54">
        <v>74585</v>
      </c>
      <c r="I47" s="54">
        <v>72820</v>
      </c>
      <c r="J47" s="73">
        <v>72131</v>
      </c>
      <c r="K47" s="73">
        <v>72666</v>
      </c>
      <c r="L47" s="73">
        <v>71267</v>
      </c>
      <c r="M47" s="73">
        <v>70877</v>
      </c>
      <c r="N47" s="73">
        <v>71646</v>
      </c>
      <c r="O47" s="73">
        <v>72487</v>
      </c>
      <c r="P47" s="73">
        <v>72838</v>
      </c>
      <c r="Q47" s="73"/>
      <c r="U47" s="308"/>
      <c r="V47" s="168"/>
    </row>
    <row r="48" spans="1:22" ht="15" x14ac:dyDescent="0.25">
      <c r="B48" s="102" t="s">
        <v>54</v>
      </c>
      <c r="C48">
        <v>72131</v>
      </c>
      <c r="D48" s="54">
        <v>75528</v>
      </c>
      <c r="E48" s="54">
        <v>74883</v>
      </c>
      <c r="F48" s="54">
        <v>78470</v>
      </c>
      <c r="G48" s="54">
        <v>78567</v>
      </c>
      <c r="H48" s="54">
        <v>76294</v>
      </c>
      <c r="I48" s="54">
        <v>75806</v>
      </c>
      <c r="J48" s="73">
        <v>73901</v>
      </c>
      <c r="K48" s="73">
        <v>72840</v>
      </c>
      <c r="L48" s="73">
        <v>74538</v>
      </c>
      <c r="M48" s="73">
        <v>73294</v>
      </c>
      <c r="N48" s="73">
        <v>72894</v>
      </c>
      <c r="O48" s="73">
        <v>73665</v>
      </c>
      <c r="P48" s="73">
        <v>74748</v>
      </c>
      <c r="Q48" s="73"/>
      <c r="U48" s="308"/>
      <c r="V48" s="168"/>
    </row>
    <row r="49" spans="2:22" ht="15" x14ac:dyDescent="0.25">
      <c r="B49" s="102" t="s">
        <v>55</v>
      </c>
      <c r="C49">
        <v>72597</v>
      </c>
      <c r="D49" s="54">
        <v>73075</v>
      </c>
      <c r="E49" s="54">
        <v>76460</v>
      </c>
      <c r="F49" s="54">
        <v>76602</v>
      </c>
      <c r="G49" s="54">
        <v>79900</v>
      </c>
      <c r="H49" s="54">
        <v>79720</v>
      </c>
      <c r="I49" s="54">
        <v>77306</v>
      </c>
      <c r="J49" s="73">
        <v>76462</v>
      </c>
      <c r="K49" s="73">
        <v>74517</v>
      </c>
      <c r="L49" s="73">
        <v>74686</v>
      </c>
      <c r="M49" s="73">
        <v>76532</v>
      </c>
      <c r="N49" s="73">
        <v>74848</v>
      </c>
      <c r="O49" s="73">
        <v>74779</v>
      </c>
      <c r="P49" s="73">
        <v>76243</v>
      </c>
      <c r="Q49" s="73"/>
      <c r="U49" s="308"/>
      <c r="V49" s="168"/>
    </row>
    <row r="50" spans="2:22" ht="15" x14ac:dyDescent="0.25">
      <c r="B50" s="102" t="s">
        <v>56</v>
      </c>
      <c r="C50">
        <v>71337</v>
      </c>
      <c r="D50" s="54">
        <v>73849</v>
      </c>
      <c r="E50" s="54">
        <v>74419</v>
      </c>
      <c r="F50" s="54">
        <v>78420</v>
      </c>
      <c r="G50" s="54">
        <v>78399</v>
      </c>
      <c r="H50" s="54">
        <v>81298</v>
      </c>
      <c r="I50" s="54">
        <v>80841</v>
      </c>
      <c r="J50" s="73">
        <v>78029</v>
      </c>
      <c r="K50" s="73">
        <v>77321</v>
      </c>
      <c r="L50" s="73">
        <v>76345</v>
      </c>
      <c r="M50" s="73">
        <v>76634</v>
      </c>
      <c r="N50" s="73">
        <v>78278</v>
      </c>
      <c r="O50" s="73">
        <v>76777</v>
      </c>
      <c r="P50" s="73">
        <v>76851</v>
      </c>
      <c r="Q50" s="73"/>
      <c r="U50" s="308"/>
      <c r="V50" s="168"/>
    </row>
    <row r="51" spans="2:22" ht="15" x14ac:dyDescent="0.25">
      <c r="B51" s="102" t="s">
        <v>57</v>
      </c>
      <c r="C51">
        <v>69614</v>
      </c>
      <c r="D51" s="54">
        <v>72352</v>
      </c>
      <c r="E51" s="54">
        <v>75068</v>
      </c>
      <c r="F51" s="54">
        <v>76268</v>
      </c>
      <c r="G51" s="54">
        <v>79884</v>
      </c>
      <c r="H51" s="54">
        <v>79675</v>
      </c>
      <c r="I51" s="54">
        <v>82217</v>
      </c>
      <c r="J51" s="73">
        <v>81368</v>
      </c>
      <c r="K51" s="73">
        <v>78560</v>
      </c>
      <c r="L51" s="73">
        <v>78611</v>
      </c>
      <c r="M51" s="73">
        <v>78041</v>
      </c>
      <c r="N51" s="73">
        <v>78012</v>
      </c>
      <c r="O51" s="73">
        <v>79905</v>
      </c>
      <c r="P51" s="73">
        <v>78225</v>
      </c>
      <c r="Q51" s="73"/>
      <c r="U51" s="308"/>
      <c r="V51" s="168"/>
    </row>
    <row r="52" spans="2:22" ht="15" x14ac:dyDescent="0.25">
      <c r="B52" s="102" t="s">
        <v>58</v>
      </c>
      <c r="C52">
        <v>67004</v>
      </c>
      <c r="D52" s="54">
        <v>70466</v>
      </c>
      <c r="E52" s="54">
        <v>73224</v>
      </c>
      <c r="F52" s="54">
        <v>76637</v>
      </c>
      <c r="G52" s="54">
        <v>77491</v>
      </c>
      <c r="H52" s="54">
        <v>80773</v>
      </c>
      <c r="I52" s="54">
        <v>80203</v>
      </c>
      <c r="J52" s="73">
        <v>82438</v>
      </c>
      <c r="K52" s="73">
        <v>81455</v>
      </c>
      <c r="L52" s="73">
        <v>79475</v>
      </c>
      <c r="M52" s="73">
        <v>80139</v>
      </c>
      <c r="N52" s="73">
        <v>78857</v>
      </c>
      <c r="O52" s="73">
        <v>79213</v>
      </c>
      <c r="P52" s="73">
        <v>80748</v>
      </c>
      <c r="Q52" s="73"/>
      <c r="U52" s="308"/>
      <c r="V52" s="168"/>
    </row>
    <row r="53" spans="2:22" ht="15" x14ac:dyDescent="0.25">
      <c r="B53" s="102" t="s">
        <v>59</v>
      </c>
      <c r="C53">
        <v>66454</v>
      </c>
      <c r="D53" s="54">
        <v>67731</v>
      </c>
      <c r="E53" s="54">
        <v>71192</v>
      </c>
      <c r="F53" s="54">
        <v>74593</v>
      </c>
      <c r="G53" s="54">
        <v>77537</v>
      </c>
      <c r="H53" s="54">
        <v>78085</v>
      </c>
      <c r="I53" s="54">
        <v>81198</v>
      </c>
      <c r="J53" s="73">
        <v>80189</v>
      </c>
      <c r="K53" s="73">
        <v>82285</v>
      </c>
      <c r="L53" s="73">
        <v>82044</v>
      </c>
      <c r="M53" s="73">
        <v>80697</v>
      </c>
      <c r="N53" s="73">
        <v>80933</v>
      </c>
      <c r="O53" s="73">
        <v>79853</v>
      </c>
      <c r="P53" s="73">
        <v>79922</v>
      </c>
      <c r="Q53" s="73"/>
      <c r="U53" s="308"/>
      <c r="V53" s="168"/>
    </row>
    <row r="54" spans="2:22" ht="15" x14ac:dyDescent="0.25">
      <c r="B54" s="102" t="s">
        <v>60</v>
      </c>
      <c r="C54">
        <v>64870</v>
      </c>
      <c r="D54" s="54">
        <v>67040</v>
      </c>
      <c r="E54" s="54">
        <v>68448</v>
      </c>
      <c r="F54" s="54">
        <v>72478</v>
      </c>
      <c r="G54" s="54">
        <v>75429</v>
      </c>
      <c r="H54" s="54">
        <v>78238</v>
      </c>
      <c r="I54" s="54">
        <v>78497</v>
      </c>
      <c r="J54" s="73">
        <v>81165</v>
      </c>
      <c r="K54" s="73">
        <v>79907</v>
      </c>
      <c r="L54" s="73">
        <v>82795</v>
      </c>
      <c r="M54" s="73">
        <v>83251</v>
      </c>
      <c r="N54" s="73">
        <v>81469</v>
      </c>
      <c r="O54" s="73">
        <v>81586</v>
      </c>
      <c r="P54" s="73">
        <v>80697</v>
      </c>
      <c r="Q54" s="73"/>
      <c r="U54" s="308"/>
      <c r="V54" s="168"/>
    </row>
    <row r="55" spans="2:22" ht="15" x14ac:dyDescent="0.25">
      <c r="B55" s="102" t="s">
        <v>61</v>
      </c>
      <c r="C55">
        <v>62604</v>
      </c>
      <c r="D55" s="54">
        <v>65403</v>
      </c>
      <c r="E55" s="54">
        <v>67569</v>
      </c>
      <c r="F55" s="54">
        <v>69675</v>
      </c>
      <c r="G55" s="54">
        <v>73334</v>
      </c>
      <c r="H55" s="54">
        <v>75949</v>
      </c>
      <c r="I55" s="54">
        <v>78625</v>
      </c>
      <c r="J55" s="73">
        <v>78497</v>
      </c>
      <c r="K55" s="73">
        <v>80915</v>
      </c>
      <c r="L55" s="73">
        <v>80372</v>
      </c>
      <c r="M55" s="73">
        <v>83972</v>
      </c>
      <c r="N55" s="73">
        <v>83924</v>
      </c>
      <c r="O55" s="73">
        <v>82191</v>
      </c>
      <c r="P55" s="73">
        <v>82461</v>
      </c>
      <c r="Q55" s="73"/>
      <c r="U55" s="308"/>
      <c r="V55" s="168"/>
    </row>
    <row r="56" spans="2:22" ht="15" x14ac:dyDescent="0.25">
      <c r="B56" s="102" t="s">
        <v>62</v>
      </c>
      <c r="C56">
        <v>61290</v>
      </c>
      <c r="D56" s="54">
        <v>63067</v>
      </c>
      <c r="E56" s="54">
        <v>65925</v>
      </c>
      <c r="F56" s="54">
        <v>68600</v>
      </c>
      <c r="G56" s="54">
        <v>70326</v>
      </c>
      <c r="H56" s="54">
        <v>73732</v>
      </c>
      <c r="I56" s="54">
        <v>76366</v>
      </c>
      <c r="J56" s="73">
        <v>78521</v>
      </c>
      <c r="K56" s="73">
        <v>78274</v>
      </c>
      <c r="L56" s="73">
        <v>81389</v>
      </c>
      <c r="M56" s="73">
        <v>81494</v>
      </c>
      <c r="N56" s="73">
        <v>84532</v>
      </c>
      <c r="O56" s="73">
        <v>84482</v>
      </c>
      <c r="P56" s="73">
        <v>82630</v>
      </c>
      <c r="Q56" s="73"/>
      <c r="U56" s="308"/>
      <c r="V56" s="168"/>
    </row>
    <row r="57" spans="2:22" ht="15" x14ac:dyDescent="0.25">
      <c r="B57" s="102" t="s">
        <v>63</v>
      </c>
      <c r="C57">
        <v>62653</v>
      </c>
      <c r="D57" s="54">
        <v>61688</v>
      </c>
      <c r="E57" s="54">
        <v>63633</v>
      </c>
      <c r="F57" s="54">
        <v>66944</v>
      </c>
      <c r="G57" s="54">
        <v>69318</v>
      </c>
      <c r="H57" s="54">
        <v>70747</v>
      </c>
      <c r="I57" s="54">
        <v>73938</v>
      </c>
      <c r="J57" s="73">
        <v>76209</v>
      </c>
      <c r="K57" s="73">
        <v>78313</v>
      </c>
      <c r="L57" s="73">
        <v>78631</v>
      </c>
      <c r="M57" s="73">
        <v>82549</v>
      </c>
      <c r="N57" s="73">
        <v>81944</v>
      </c>
      <c r="O57" s="73">
        <v>85176</v>
      </c>
      <c r="P57" s="73">
        <v>85138</v>
      </c>
      <c r="Q57" s="73"/>
      <c r="U57" s="308"/>
      <c r="V57" s="168"/>
    </row>
    <row r="58" spans="2:22" ht="15" x14ac:dyDescent="0.25">
      <c r="B58" s="102" t="s">
        <v>64</v>
      </c>
      <c r="C58">
        <v>62371</v>
      </c>
      <c r="D58" s="54">
        <v>63077</v>
      </c>
      <c r="E58" s="54">
        <v>62306</v>
      </c>
      <c r="F58" s="54">
        <v>64561</v>
      </c>
      <c r="G58" s="54">
        <v>67511</v>
      </c>
      <c r="H58" s="54">
        <v>69599</v>
      </c>
      <c r="I58" s="54">
        <v>70861</v>
      </c>
      <c r="J58" s="73">
        <v>73803</v>
      </c>
      <c r="K58" s="73">
        <v>76025</v>
      </c>
      <c r="L58" s="73">
        <v>78620</v>
      </c>
      <c r="M58" s="73">
        <v>79888</v>
      </c>
      <c r="N58" s="73">
        <v>83082</v>
      </c>
      <c r="O58" s="73">
        <v>82533</v>
      </c>
      <c r="P58" s="73">
        <v>85646</v>
      </c>
      <c r="Q58" s="73"/>
      <c r="U58" s="308"/>
      <c r="V58" s="168"/>
    </row>
    <row r="59" spans="2:22" ht="15" x14ac:dyDescent="0.25">
      <c r="B59" s="102" t="s">
        <v>65</v>
      </c>
      <c r="C59">
        <v>66222</v>
      </c>
      <c r="D59" s="54">
        <v>62799</v>
      </c>
      <c r="E59" s="54">
        <v>63600</v>
      </c>
      <c r="F59" s="54">
        <v>63164</v>
      </c>
      <c r="G59" s="54">
        <v>65137</v>
      </c>
      <c r="H59" s="54">
        <v>67923</v>
      </c>
      <c r="I59" s="54">
        <v>69787</v>
      </c>
      <c r="J59" s="73">
        <v>70680</v>
      </c>
      <c r="K59" s="73">
        <v>73727</v>
      </c>
      <c r="L59" s="73">
        <v>76356</v>
      </c>
      <c r="M59" s="73">
        <v>79817</v>
      </c>
      <c r="N59" s="73">
        <v>80344</v>
      </c>
      <c r="O59" s="73">
        <v>83710</v>
      </c>
      <c r="P59" s="73">
        <v>83036</v>
      </c>
      <c r="Q59" s="73"/>
      <c r="U59" s="308"/>
      <c r="V59" s="168"/>
    </row>
    <row r="60" spans="2:22" ht="15" x14ac:dyDescent="0.25">
      <c r="B60" s="102" t="s">
        <v>66</v>
      </c>
      <c r="C60">
        <v>67399</v>
      </c>
      <c r="D60" s="54">
        <v>66506</v>
      </c>
      <c r="E60" s="54">
        <v>63364</v>
      </c>
      <c r="F60" s="54">
        <v>64409</v>
      </c>
      <c r="G60" s="54">
        <v>63691</v>
      </c>
      <c r="H60" s="54">
        <v>65377</v>
      </c>
      <c r="I60" s="54">
        <v>68128</v>
      </c>
      <c r="J60" s="73">
        <v>69626</v>
      </c>
      <c r="K60" s="73">
        <v>70658</v>
      </c>
      <c r="L60" s="73">
        <v>74222</v>
      </c>
      <c r="M60" s="73">
        <v>77669</v>
      </c>
      <c r="N60" s="73">
        <v>80361</v>
      </c>
      <c r="O60" s="73">
        <v>80889</v>
      </c>
      <c r="P60" s="73">
        <v>84151</v>
      </c>
      <c r="Q60" s="73"/>
      <c r="U60" s="308"/>
      <c r="V60" s="168"/>
    </row>
    <row r="61" spans="2:22" ht="15" x14ac:dyDescent="0.25">
      <c r="B61" s="102" t="s">
        <v>67</v>
      </c>
      <c r="C61">
        <v>69418</v>
      </c>
      <c r="D61" s="54">
        <v>67820</v>
      </c>
      <c r="E61" s="54">
        <v>66966</v>
      </c>
      <c r="F61" s="54">
        <v>64090</v>
      </c>
      <c r="G61" s="54">
        <v>64889</v>
      </c>
      <c r="H61" s="54">
        <v>64011</v>
      </c>
      <c r="I61" s="54">
        <v>65560</v>
      </c>
      <c r="J61" s="73">
        <v>68028</v>
      </c>
      <c r="K61" s="73">
        <v>69744</v>
      </c>
      <c r="L61" s="73">
        <v>71125</v>
      </c>
      <c r="M61" s="73">
        <v>75411</v>
      </c>
      <c r="N61" s="73">
        <v>78151</v>
      </c>
      <c r="O61" s="73">
        <v>80925</v>
      </c>
      <c r="P61" s="73">
        <v>81318</v>
      </c>
      <c r="Q61" s="73"/>
      <c r="U61" s="308"/>
      <c r="V61" s="168"/>
    </row>
    <row r="62" spans="2:22" ht="15" x14ac:dyDescent="0.25">
      <c r="B62" s="102" t="s">
        <v>68</v>
      </c>
      <c r="C62">
        <v>69096</v>
      </c>
      <c r="D62" s="54">
        <v>69729</v>
      </c>
      <c r="E62" s="54">
        <v>68267</v>
      </c>
      <c r="F62" s="54">
        <v>67715</v>
      </c>
      <c r="G62" s="54">
        <v>64543</v>
      </c>
      <c r="H62" s="54">
        <v>65269</v>
      </c>
      <c r="I62" s="54">
        <v>64248</v>
      </c>
      <c r="J62" s="73">
        <v>65478</v>
      </c>
      <c r="K62" s="73">
        <v>68085</v>
      </c>
      <c r="L62" s="73">
        <v>70235</v>
      </c>
      <c r="M62" s="73">
        <v>72267</v>
      </c>
      <c r="N62" s="73">
        <v>75891</v>
      </c>
      <c r="O62" s="73">
        <v>78640</v>
      </c>
      <c r="P62" s="73">
        <v>81290</v>
      </c>
      <c r="Q62" s="73"/>
      <c r="U62" s="308"/>
      <c r="V62" s="168"/>
    </row>
    <row r="63" spans="2:22" ht="15" x14ac:dyDescent="0.25">
      <c r="B63" s="102" t="s">
        <v>69</v>
      </c>
      <c r="C63">
        <v>71821</v>
      </c>
      <c r="D63" s="54">
        <v>69352</v>
      </c>
      <c r="E63" s="54">
        <v>70092</v>
      </c>
      <c r="F63" s="54">
        <v>68896</v>
      </c>
      <c r="G63" s="54">
        <v>68146</v>
      </c>
      <c r="H63" s="54">
        <v>64842</v>
      </c>
      <c r="I63" s="54">
        <v>65526</v>
      </c>
      <c r="J63" s="73">
        <v>64089</v>
      </c>
      <c r="K63" s="73">
        <v>65547</v>
      </c>
      <c r="L63" s="73">
        <v>68401</v>
      </c>
      <c r="M63" s="73">
        <v>71443</v>
      </c>
      <c r="N63" s="73">
        <v>72765</v>
      </c>
      <c r="O63" s="73">
        <v>76359</v>
      </c>
      <c r="P63" s="73">
        <v>79025</v>
      </c>
      <c r="Q63" s="73"/>
      <c r="U63" s="308"/>
      <c r="V63" s="168"/>
    </row>
    <row r="64" spans="2:22" ht="15" x14ac:dyDescent="0.25">
      <c r="B64" s="102" t="s">
        <v>70</v>
      </c>
      <c r="C64">
        <v>77798</v>
      </c>
      <c r="D64" s="54">
        <v>72065</v>
      </c>
      <c r="E64" s="54">
        <v>69770</v>
      </c>
      <c r="F64" s="54">
        <v>70636</v>
      </c>
      <c r="G64" s="54">
        <v>69259</v>
      </c>
      <c r="H64" s="54">
        <v>68297</v>
      </c>
      <c r="I64" s="54">
        <v>64925</v>
      </c>
      <c r="J64" s="73">
        <v>65452</v>
      </c>
      <c r="K64" s="73">
        <v>64162</v>
      </c>
      <c r="L64" s="73">
        <v>65943</v>
      </c>
      <c r="M64" s="73">
        <v>69516</v>
      </c>
      <c r="N64" s="73">
        <v>71842</v>
      </c>
      <c r="O64" s="73">
        <v>73175</v>
      </c>
      <c r="P64" s="73">
        <v>76630</v>
      </c>
      <c r="Q64" s="73"/>
      <c r="U64" s="308"/>
      <c r="V64" s="168"/>
    </row>
    <row r="65" spans="2:22" ht="15" x14ac:dyDescent="0.25">
      <c r="B65" s="102" t="s">
        <v>71</v>
      </c>
      <c r="C65">
        <v>76621</v>
      </c>
      <c r="D65" s="54">
        <v>77999</v>
      </c>
      <c r="E65" s="54">
        <v>72430</v>
      </c>
      <c r="F65" s="54">
        <v>70262</v>
      </c>
      <c r="G65" s="54">
        <v>70983</v>
      </c>
      <c r="H65" s="54">
        <v>69411</v>
      </c>
      <c r="I65" s="54">
        <v>68520</v>
      </c>
      <c r="J65" s="73">
        <v>64948</v>
      </c>
      <c r="K65" s="73">
        <v>65456</v>
      </c>
      <c r="L65" s="73">
        <v>64445</v>
      </c>
      <c r="M65" s="73">
        <v>66997</v>
      </c>
      <c r="N65" s="73">
        <v>69935</v>
      </c>
      <c r="O65" s="73">
        <v>72227</v>
      </c>
      <c r="P65" s="73">
        <v>73618</v>
      </c>
      <c r="Q65" s="73"/>
      <c r="U65" s="308"/>
      <c r="V65" s="168"/>
    </row>
    <row r="66" spans="2:22" ht="15" x14ac:dyDescent="0.25">
      <c r="B66" s="102" t="s">
        <v>72</v>
      </c>
      <c r="C66">
        <v>76635</v>
      </c>
      <c r="D66" s="54">
        <v>76790</v>
      </c>
      <c r="E66" s="54">
        <v>78306</v>
      </c>
      <c r="F66" s="54">
        <v>72916</v>
      </c>
      <c r="G66" s="54">
        <v>70492</v>
      </c>
      <c r="H66" s="54">
        <v>71189</v>
      </c>
      <c r="I66" s="54">
        <v>69668</v>
      </c>
      <c r="J66" s="73">
        <v>68495</v>
      </c>
      <c r="K66" s="73">
        <v>64962</v>
      </c>
      <c r="L66" s="73">
        <v>65792</v>
      </c>
      <c r="M66" s="73">
        <v>65503</v>
      </c>
      <c r="N66" s="73">
        <v>67479</v>
      </c>
      <c r="O66" s="73">
        <v>70267</v>
      </c>
      <c r="P66" s="73">
        <v>72533</v>
      </c>
      <c r="Q66" s="73"/>
      <c r="U66" s="308"/>
      <c r="V66" s="168"/>
    </row>
    <row r="67" spans="2:22" ht="15" x14ac:dyDescent="0.25">
      <c r="B67" s="102" t="s">
        <v>73</v>
      </c>
      <c r="C67">
        <v>79921</v>
      </c>
      <c r="D67" s="54">
        <v>76783</v>
      </c>
      <c r="E67" s="54">
        <v>77079</v>
      </c>
      <c r="F67" s="54">
        <v>78713</v>
      </c>
      <c r="G67" s="54">
        <v>73156</v>
      </c>
      <c r="H67" s="54">
        <v>70580</v>
      </c>
      <c r="I67" s="54">
        <v>71301</v>
      </c>
      <c r="J67" s="73">
        <v>69580</v>
      </c>
      <c r="K67" s="73">
        <v>68557</v>
      </c>
      <c r="L67" s="73">
        <v>65292</v>
      </c>
      <c r="M67" s="73">
        <v>66728</v>
      </c>
      <c r="N67" s="73">
        <v>65871</v>
      </c>
      <c r="O67" s="73">
        <v>67789</v>
      </c>
      <c r="P67" s="73">
        <v>70617</v>
      </c>
      <c r="Q67" s="73"/>
      <c r="U67" s="308"/>
      <c r="V67" s="168"/>
    </row>
    <row r="68" spans="2:22" ht="15" x14ac:dyDescent="0.25">
      <c r="B68" s="102" t="s">
        <v>74</v>
      </c>
      <c r="C68">
        <v>79047</v>
      </c>
      <c r="D68" s="54">
        <v>79984</v>
      </c>
      <c r="E68" s="54">
        <v>76944</v>
      </c>
      <c r="F68" s="54">
        <v>77450</v>
      </c>
      <c r="G68" s="54">
        <v>78923</v>
      </c>
      <c r="H68" s="54">
        <v>73322</v>
      </c>
      <c r="I68" s="54">
        <v>70752</v>
      </c>
      <c r="J68" s="73">
        <v>71301</v>
      </c>
      <c r="K68" s="73">
        <v>69601</v>
      </c>
      <c r="L68" s="73">
        <v>68851</v>
      </c>
      <c r="M68" s="73">
        <v>66154</v>
      </c>
      <c r="N68" s="73">
        <v>67082</v>
      </c>
      <c r="O68" s="73">
        <v>66169</v>
      </c>
      <c r="P68" s="73">
        <v>68118</v>
      </c>
      <c r="Q68" s="73"/>
      <c r="U68" s="308"/>
      <c r="V68" s="168"/>
    </row>
    <row r="69" spans="2:22" ht="15" x14ac:dyDescent="0.25">
      <c r="B69" s="102" t="s">
        <v>75</v>
      </c>
      <c r="C69">
        <v>75865</v>
      </c>
      <c r="D69" s="54">
        <v>79121</v>
      </c>
      <c r="E69" s="54">
        <v>80293</v>
      </c>
      <c r="F69" s="54">
        <v>77236</v>
      </c>
      <c r="G69" s="54">
        <v>77682</v>
      </c>
      <c r="H69" s="54">
        <v>79079</v>
      </c>
      <c r="I69" s="54">
        <v>73420</v>
      </c>
      <c r="J69" s="73">
        <v>70755</v>
      </c>
      <c r="K69" s="73">
        <v>71377</v>
      </c>
      <c r="L69" s="73">
        <v>69819</v>
      </c>
      <c r="M69" s="73">
        <v>69778</v>
      </c>
      <c r="N69" s="73">
        <v>66455</v>
      </c>
      <c r="O69" s="73">
        <v>67355</v>
      </c>
      <c r="P69" s="73">
        <v>66468</v>
      </c>
      <c r="Q69" s="73"/>
      <c r="U69" s="308"/>
      <c r="V69" s="168"/>
    </row>
    <row r="70" spans="2:22" ht="15" x14ac:dyDescent="0.25">
      <c r="B70" s="102" t="s">
        <v>76</v>
      </c>
      <c r="C70">
        <v>75538</v>
      </c>
      <c r="D70" s="54">
        <v>75905</v>
      </c>
      <c r="E70" s="54">
        <v>79273</v>
      </c>
      <c r="F70" s="54">
        <v>80591</v>
      </c>
      <c r="G70" s="54">
        <v>77344</v>
      </c>
      <c r="H70" s="54">
        <v>77816</v>
      </c>
      <c r="I70" s="54">
        <v>79183</v>
      </c>
      <c r="J70" s="73">
        <v>73376</v>
      </c>
      <c r="K70" s="73">
        <v>70813</v>
      </c>
      <c r="L70" s="73">
        <v>71567</v>
      </c>
      <c r="M70" s="73">
        <v>70594</v>
      </c>
      <c r="N70" s="73">
        <v>70031</v>
      </c>
      <c r="O70" s="73">
        <v>66716</v>
      </c>
      <c r="P70" s="73">
        <v>67550</v>
      </c>
      <c r="Q70" s="73"/>
      <c r="U70" s="308"/>
      <c r="V70" s="168"/>
    </row>
    <row r="71" spans="2:22" ht="15" x14ac:dyDescent="0.25">
      <c r="B71" s="102" t="s">
        <v>77</v>
      </c>
      <c r="C71">
        <v>78172</v>
      </c>
      <c r="D71" s="54">
        <v>75537</v>
      </c>
      <c r="E71" s="54">
        <v>76015</v>
      </c>
      <c r="F71" s="54">
        <v>79530</v>
      </c>
      <c r="G71" s="54">
        <v>80766</v>
      </c>
      <c r="H71" s="54">
        <v>77458</v>
      </c>
      <c r="I71" s="54">
        <v>77909</v>
      </c>
      <c r="J71" s="73">
        <v>79147</v>
      </c>
      <c r="K71" s="73">
        <v>73472</v>
      </c>
      <c r="L71" s="73">
        <v>71016</v>
      </c>
      <c r="M71" s="73">
        <v>72259</v>
      </c>
      <c r="N71" s="73">
        <v>70875</v>
      </c>
      <c r="O71" s="73">
        <v>70187</v>
      </c>
      <c r="P71" s="73">
        <v>66823</v>
      </c>
      <c r="Q71" s="73"/>
      <c r="U71" s="308"/>
      <c r="V71" s="168"/>
    </row>
    <row r="72" spans="2:22" ht="15" x14ac:dyDescent="0.25">
      <c r="B72" s="102" t="s">
        <v>78</v>
      </c>
      <c r="C72">
        <v>83608</v>
      </c>
      <c r="D72" s="54">
        <v>78207</v>
      </c>
      <c r="E72" s="54">
        <v>75617</v>
      </c>
      <c r="F72" s="54">
        <v>76230</v>
      </c>
      <c r="G72" s="54">
        <v>79623</v>
      </c>
      <c r="H72" s="54">
        <v>80860</v>
      </c>
      <c r="I72" s="54">
        <v>77501</v>
      </c>
      <c r="J72" s="73">
        <v>77918</v>
      </c>
      <c r="K72" s="73">
        <v>79216</v>
      </c>
      <c r="L72" s="73">
        <v>73676</v>
      </c>
      <c r="M72" s="73">
        <v>71621</v>
      </c>
      <c r="N72" s="73">
        <v>72435</v>
      </c>
      <c r="O72" s="73">
        <v>71070</v>
      </c>
      <c r="P72" s="73">
        <v>70362</v>
      </c>
      <c r="Q72" s="73"/>
      <c r="U72" s="308"/>
      <c r="V72" s="168"/>
    </row>
    <row r="73" spans="2:22" ht="15" x14ac:dyDescent="0.25">
      <c r="B73" s="102" t="s">
        <v>79</v>
      </c>
      <c r="C73">
        <v>89637</v>
      </c>
      <c r="D73" s="54">
        <v>83563</v>
      </c>
      <c r="E73" s="54">
        <v>78320</v>
      </c>
      <c r="F73" s="54">
        <v>75768</v>
      </c>
      <c r="G73" s="54">
        <v>76335</v>
      </c>
      <c r="H73" s="54">
        <v>79664</v>
      </c>
      <c r="I73" s="54">
        <v>80871</v>
      </c>
      <c r="J73" s="73">
        <v>77451</v>
      </c>
      <c r="K73" s="73">
        <v>77980</v>
      </c>
      <c r="L73" s="73">
        <v>79385</v>
      </c>
      <c r="M73" s="73">
        <v>74191</v>
      </c>
      <c r="N73" s="73">
        <v>71840</v>
      </c>
      <c r="O73" s="73">
        <v>72547</v>
      </c>
      <c r="P73" s="73">
        <v>71092</v>
      </c>
      <c r="Q73" s="73"/>
      <c r="U73" s="308"/>
      <c r="V73" s="168"/>
    </row>
    <row r="74" spans="2:22" ht="15" x14ac:dyDescent="0.25">
      <c r="B74" s="102" t="s">
        <v>80</v>
      </c>
      <c r="C74">
        <v>86726</v>
      </c>
      <c r="D74" s="54">
        <v>89566</v>
      </c>
      <c r="E74" s="54">
        <v>83592</v>
      </c>
      <c r="F74" s="54">
        <v>78457</v>
      </c>
      <c r="G74" s="54">
        <v>75795</v>
      </c>
      <c r="H74" s="54">
        <v>76329</v>
      </c>
      <c r="I74" s="54">
        <v>79687</v>
      </c>
      <c r="J74" s="73">
        <v>80790</v>
      </c>
      <c r="K74" s="73">
        <v>77444</v>
      </c>
      <c r="L74" s="73">
        <v>78123</v>
      </c>
      <c r="M74" s="73">
        <v>79816</v>
      </c>
      <c r="N74" s="73">
        <v>74361</v>
      </c>
      <c r="O74" s="73">
        <v>71918</v>
      </c>
      <c r="P74" s="73">
        <v>72668</v>
      </c>
      <c r="Q74" s="73"/>
      <c r="U74" s="308"/>
      <c r="V74" s="168"/>
    </row>
    <row r="75" spans="2:22" ht="15" x14ac:dyDescent="0.25">
      <c r="B75" s="102" t="s">
        <v>81</v>
      </c>
      <c r="C75">
        <v>84632</v>
      </c>
      <c r="D75" s="54">
        <v>86609</v>
      </c>
      <c r="E75" s="54">
        <v>89520</v>
      </c>
      <c r="F75" s="54">
        <v>83615</v>
      </c>
      <c r="G75" s="54">
        <v>78492</v>
      </c>
      <c r="H75" s="54">
        <v>75795</v>
      </c>
      <c r="I75" s="54">
        <v>76259</v>
      </c>
      <c r="J75" s="73">
        <v>79589</v>
      </c>
      <c r="K75" s="73">
        <v>80822</v>
      </c>
      <c r="L75" s="73">
        <v>77614</v>
      </c>
      <c r="M75" s="73">
        <v>78588</v>
      </c>
      <c r="N75" s="73">
        <v>79928</v>
      </c>
      <c r="O75" s="73">
        <v>74369</v>
      </c>
      <c r="P75" s="73">
        <v>72077</v>
      </c>
      <c r="Q75" s="73"/>
      <c r="U75" s="308"/>
      <c r="V75" s="168"/>
    </row>
    <row r="76" spans="2:22" ht="15" x14ac:dyDescent="0.25">
      <c r="B76" s="102" t="s">
        <v>82</v>
      </c>
      <c r="C76">
        <v>82748</v>
      </c>
      <c r="D76" s="54">
        <v>84480</v>
      </c>
      <c r="E76" s="54">
        <v>86555</v>
      </c>
      <c r="F76" s="54">
        <v>89569</v>
      </c>
      <c r="G76" s="54">
        <v>83596</v>
      </c>
      <c r="H76" s="54">
        <v>78441</v>
      </c>
      <c r="I76" s="54">
        <v>75765</v>
      </c>
      <c r="J76" s="73">
        <v>76141</v>
      </c>
      <c r="K76" s="73">
        <v>79542</v>
      </c>
      <c r="L76" s="73">
        <v>80908</v>
      </c>
      <c r="M76" s="73">
        <v>77957</v>
      </c>
      <c r="N76" s="73">
        <v>78669</v>
      </c>
      <c r="O76" s="73">
        <v>79960</v>
      </c>
      <c r="P76" s="73">
        <v>74386</v>
      </c>
      <c r="Q76" s="73"/>
      <c r="U76" s="308"/>
      <c r="V76" s="168"/>
    </row>
    <row r="77" spans="2:22" ht="15" x14ac:dyDescent="0.25">
      <c r="B77" s="102" t="s">
        <v>83</v>
      </c>
      <c r="C77">
        <v>78091</v>
      </c>
      <c r="D77" s="54">
        <v>82579</v>
      </c>
      <c r="E77" s="54">
        <v>84374</v>
      </c>
      <c r="F77" s="54">
        <v>86524</v>
      </c>
      <c r="G77" s="54">
        <v>89501</v>
      </c>
      <c r="H77" s="54">
        <v>83536</v>
      </c>
      <c r="I77" s="54">
        <v>78405</v>
      </c>
      <c r="J77" s="73">
        <v>75628</v>
      </c>
      <c r="K77" s="73">
        <v>76109</v>
      </c>
      <c r="L77" s="73">
        <v>79628</v>
      </c>
      <c r="M77" s="73">
        <v>81268</v>
      </c>
      <c r="N77" s="73">
        <v>77940</v>
      </c>
      <c r="O77" s="73">
        <v>78654</v>
      </c>
      <c r="P77" s="73">
        <v>79927</v>
      </c>
      <c r="Q77" s="73"/>
      <c r="U77" s="308"/>
      <c r="V77" s="168"/>
    </row>
    <row r="78" spans="2:22" ht="15" x14ac:dyDescent="0.25">
      <c r="B78" s="102" t="s">
        <v>84</v>
      </c>
      <c r="C78">
        <v>75819</v>
      </c>
      <c r="D78" s="54">
        <v>77902</v>
      </c>
      <c r="E78" s="54">
        <v>82413</v>
      </c>
      <c r="F78" s="54">
        <v>84268</v>
      </c>
      <c r="G78" s="54">
        <v>86422</v>
      </c>
      <c r="H78" s="54">
        <v>89348</v>
      </c>
      <c r="I78" s="54">
        <v>83435</v>
      </c>
      <c r="J78" s="73">
        <v>78262</v>
      </c>
      <c r="K78" s="73">
        <v>75552</v>
      </c>
      <c r="L78" s="73">
        <v>76108</v>
      </c>
      <c r="M78" s="73">
        <v>79775</v>
      </c>
      <c r="N78" s="73">
        <v>81246</v>
      </c>
      <c r="O78" s="73">
        <v>77893</v>
      </c>
      <c r="P78" s="73">
        <v>78578</v>
      </c>
      <c r="Q78" s="73"/>
      <c r="U78" s="308"/>
      <c r="V78" s="168"/>
    </row>
    <row r="79" spans="2:22" ht="15" x14ac:dyDescent="0.25">
      <c r="B79" s="102" t="s">
        <v>85</v>
      </c>
      <c r="C79">
        <v>75605</v>
      </c>
      <c r="D79" s="54">
        <v>75621</v>
      </c>
      <c r="E79" s="54">
        <v>77725</v>
      </c>
      <c r="F79" s="54">
        <v>82244</v>
      </c>
      <c r="G79" s="54">
        <v>84118</v>
      </c>
      <c r="H79" s="54">
        <v>86281</v>
      </c>
      <c r="I79" s="54">
        <v>89142</v>
      </c>
      <c r="J79" s="73">
        <v>83275</v>
      </c>
      <c r="K79" s="73">
        <v>78124</v>
      </c>
      <c r="L79" s="73">
        <v>75566</v>
      </c>
      <c r="M79" s="73">
        <v>76393</v>
      </c>
      <c r="N79" s="73">
        <v>79820</v>
      </c>
      <c r="O79" s="73">
        <v>81159</v>
      </c>
      <c r="P79" s="73">
        <v>77835</v>
      </c>
      <c r="Q79" s="73"/>
      <c r="U79" s="308"/>
      <c r="V79" s="168"/>
    </row>
    <row r="80" spans="2:22" ht="15" x14ac:dyDescent="0.25">
      <c r="B80" s="102" t="s">
        <v>86</v>
      </c>
      <c r="C80">
        <v>72384</v>
      </c>
      <c r="D80" s="54">
        <v>75360</v>
      </c>
      <c r="E80" s="54">
        <v>75418</v>
      </c>
      <c r="F80" s="54">
        <v>77537</v>
      </c>
      <c r="G80" s="54">
        <v>82117</v>
      </c>
      <c r="H80" s="54">
        <v>83915</v>
      </c>
      <c r="I80" s="54">
        <v>86087</v>
      </c>
      <c r="J80" s="73">
        <v>88906</v>
      </c>
      <c r="K80" s="73">
        <v>83153</v>
      </c>
      <c r="L80" s="73">
        <v>78092</v>
      </c>
      <c r="M80" s="73">
        <v>75691</v>
      </c>
      <c r="N80" s="73">
        <v>76326</v>
      </c>
      <c r="O80" s="73">
        <v>79659</v>
      </c>
      <c r="P80" s="73">
        <v>81029</v>
      </c>
      <c r="Q80" s="73"/>
      <c r="U80" s="308"/>
      <c r="V80" s="168"/>
    </row>
    <row r="81" spans="2:22" ht="15" x14ac:dyDescent="0.25">
      <c r="B81" s="102" t="s">
        <v>87</v>
      </c>
      <c r="C81">
        <v>72471</v>
      </c>
      <c r="D81" s="54">
        <v>72034</v>
      </c>
      <c r="E81" s="54">
        <v>75167</v>
      </c>
      <c r="F81" s="54">
        <v>75201</v>
      </c>
      <c r="G81" s="54">
        <v>77335</v>
      </c>
      <c r="H81" s="54">
        <v>81931</v>
      </c>
      <c r="I81" s="54">
        <v>83712</v>
      </c>
      <c r="J81" s="73">
        <v>85835</v>
      </c>
      <c r="K81" s="73">
        <v>88708</v>
      </c>
      <c r="L81" s="73">
        <v>83116</v>
      </c>
      <c r="M81" s="73">
        <v>78243</v>
      </c>
      <c r="N81" s="73">
        <v>75599</v>
      </c>
      <c r="O81" s="73">
        <v>76166</v>
      </c>
      <c r="P81" s="73">
        <v>79525</v>
      </c>
      <c r="Q81" s="73"/>
      <c r="U81" s="308"/>
      <c r="V81" s="168"/>
    </row>
    <row r="82" spans="2:22" ht="15" x14ac:dyDescent="0.25">
      <c r="B82" s="102" t="s">
        <v>88</v>
      </c>
      <c r="C82">
        <v>71700</v>
      </c>
      <c r="D82" s="54">
        <v>72234</v>
      </c>
      <c r="E82" s="54">
        <v>71738</v>
      </c>
      <c r="F82" s="54">
        <v>74921</v>
      </c>
      <c r="G82" s="54">
        <v>74929</v>
      </c>
      <c r="H82" s="54">
        <v>77080</v>
      </c>
      <c r="I82" s="54">
        <v>81630</v>
      </c>
      <c r="J82" s="73">
        <v>83408</v>
      </c>
      <c r="K82" s="73">
        <v>85600</v>
      </c>
      <c r="L82" s="73">
        <v>88557</v>
      </c>
      <c r="M82" s="73">
        <v>83221</v>
      </c>
      <c r="N82" s="73">
        <v>78103</v>
      </c>
      <c r="O82" s="73">
        <v>75416</v>
      </c>
      <c r="P82" s="73">
        <v>76007</v>
      </c>
      <c r="Q82" s="73"/>
      <c r="U82" s="308"/>
      <c r="V82" s="168"/>
    </row>
    <row r="83" spans="2:22" ht="15" x14ac:dyDescent="0.25">
      <c r="B83" s="102" t="s">
        <v>89</v>
      </c>
      <c r="C83">
        <v>71965</v>
      </c>
      <c r="D83" s="54">
        <v>71362</v>
      </c>
      <c r="E83" s="54">
        <v>71921</v>
      </c>
      <c r="F83" s="54">
        <v>71502</v>
      </c>
      <c r="G83" s="54">
        <v>74632</v>
      </c>
      <c r="H83" s="54">
        <v>74616</v>
      </c>
      <c r="I83" s="54">
        <v>76815</v>
      </c>
      <c r="J83" s="73">
        <v>81314</v>
      </c>
      <c r="K83" s="73">
        <v>83160</v>
      </c>
      <c r="L83" s="73">
        <v>85386</v>
      </c>
      <c r="M83" s="73">
        <v>88538</v>
      </c>
      <c r="N83" s="73">
        <v>82998</v>
      </c>
      <c r="O83" s="73">
        <v>77895</v>
      </c>
      <c r="P83" s="73">
        <v>75186</v>
      </c>
      <c r="Q83" s="73"/>
      <c r="U83" s="308"/>
      <c r="V83" s="168"/>
    </row>
    <row r="84" spans="2:22" ht="15" x14ac:dyDescent="0.25">
      <c r="B84" s="102" t="s">
        <v>90</v>
      </c>
      <c r="C84">
        <v>70706</v>
      </c>
      <c r="D84" s="54">
        <v>71558</v>
      </c>
      <c r="E84" s="54">
        <v>71035</v>
      </c>
      <c r="F84" s="54">
        <v>71602</v>
      </c>
      <c r="G84" s="54">
        <v>71143</v>
      </c>
      <c r="H84" s="54">
        <v>74291</v>
      </c>
      <c r="I84" s="54">
        <v>74277</v>
      </c>
      <c r="J84" s="73">
        <v>76439</v>
      </c>
      <c r="K84" s="73">
        <v>81013</v>
      </c>
      <c r="L84" s="73">
        <v>82937</v>
      </c>
      <c r="M84" s="73">
        <v>85332</v>
      </c>
      <c r="N84" s="73">
        <v>88264</v>
      </c>
      <c r="O84" s="73">
        <v>82698</v>
      </c>
      <c r="P84" s="73">
        <v>77616</v>
      </c>
      <c r="Q84" s="73"/>
      <c r="U84" s="308"/>
      <c r="V84" s="168"/>
    </row>
    <row r="85" spans="2:22" ht="15" x14ac:dyDescent="0.25">
      <c r="B85" s="102" t="s">
        <v>91</v>
      </c>
      <c r="C85">
        <v>69060</v>
      </c>
      <c r="D85" s="54">
        <v>70307</v>
      </c>
      <c r="E85" s="54">
        <v>71167</v>
      </c>
      <c r="F85" s="54">
        <v>70664</v>
      </c>
      <c r="G85" s="54">
        <v>71258</v>
      </c>
      <c r="H85" s="54">
        <v>70787</v>
      </c>
      <c r="I85" s="54">
        <v>73868</v>
      </c>
      <c r="J85" s="73">
        <v>73951</v>
      </c>
      <c r="K85" s="73">
        <v>76105</v>
      </c>
      <c r="L85" s="73">
        <v>80700</v>
      </c>
      <c r="M85" s="73">
        <v>82895</v>
      </c>
      <c r="N85" s="73">
        <v>85031</v>
      </c>
      <c r="O85" s="73">
        <v>87930</v>
      </c>
      <c r="P85" s="73">
        <v>82421</v>
      </c>
      <c r="Q85" s="73"/>
      <c r="U85" s="308"/>
      <c r="V85" s="168"/>
    </row>
    <row r="86" spans="2:22" ht="15" x14ac:dyDescent="0.25">
      <c r="B86" s="102" t="s">
        <v>92</v>
      </c>
      <c r="C86">
        <v>69950</v>
      </c>
      <c r="D86" s="54">
        <v>68585</v>
      </c>
      <c r="E86" s="54">
        <v>69920</v>
      </c>
      <c r="F86" s="54">
        <v>70785</v>
      </c>
      <c r="G86" s="54">
        <v>70248</v>
      </c>
      <c r="H86" s="54">
        <v>70839</v>
      </c>
      <c r="I86" s="54">
        <v>70404</v>
      </c>
      <c r="J86" s="73">
        <v>73426</v>
      </c>
      <c r="K86" s="73">
        <v>73642</v>
      </c>
      <c r="L86" s="73">
        <v>75759</v>
      </c>
      <c r="M86" s="73">
        <v>80573</v>
      </c>
      <c r="N86" s="73">
        <v>82462</v>
      </c>
      <c r="O86" s="73">
        <v>84643</v>
      </c>
      <c r="P86" s="73">
        <v>87563</v>
      </c>
      <c r="Q86" s="73"/>
      <c r="U86" s="308"/>
      <c r="V86" s="168"/>
    </row>
    <row r="87" spans="2:22" ht="15" x14ac:dyDescent="0.25">
      <c r="B87" s="102" t="s">
        <v>93</v>
      </c>
      <c r="C87">
        <v>68260</v>
      </c>
      <c r="D87" s="54">
        <v>69398</v>
      </c>
      <c r="E87" s="54">
        <v>68151</v>
      </c>
      <c r="F87" s="54">
        <v>69455</v>
      </c>
      <c r="G87" s="54">
        <v>70326</v>
      </c>
      <c r="H87" s="54">
        <v>69810</v>
      </c>
      <c r="I87" s="54">
        <v>70375</v>
      </c>
      <c r="J87" s="73">
        <v>69935</v>
      </c>
      <c r="K87" s="73">
        <v>72965</v>
      </c>
      <c r="L87" s="73">
        <v>73227</v>
      </c>
      <c r="M87" s="73">
        <v>75695</v>
      </c>
      <c r="N87" s="73">
        <v>80135</v>
      </c>
      <c r="O87" s="73">
        <v>82131</v>
      </c>
      <c r="P87" s="73">
        <v>84315</v>
      </c>
      <c r="Q87" s="73"/>
      <c r="U87" s="308"/>
      <c r="V87" s="168"/>
    </row>
    <row r="88" spans="2:22" ht="15" x14ac:dyDescent="0.25">
      <c r="B88" s="102" t="s">
        <v>94</v>
      </c>
      <c r="C88">
        <v>66782</v>
      </c>
      <c r="D88" s="54">
        <v>67697</v>
      </c>
      <c r="E88" s="54">
        <v>68833</v>
      </c>
      <c r="F88" s="54">
        <v>67597</v>
      </c>
      <c r="G88" s="54">
        <v>68926</v>
      </c>
      <c r="H88" s="54">
        <v>69833</v>
      </c>
      <c r="I88" s="54">
        <v>69363</v>
      </c>
      <c r="J88" s="73">
        <v>69869</v>
      </c>
      <c r="K88" s="73">
        <v>69498</v>
      </c>
      <c r="L88" s="73">
        <v>72500</v>
      </c>
      <c r="M88" s="73">
        <v>73078</v>
      </c>
      <c r="N88" s="73">
        <v>75345</v>
      </c>
      <c r="O88" s="73">
        <v>79735</v>
      </c>
      <c r="P88" s="73">
        <v>81688</v>
      </c>
      <c r="Q88" s="73"/>
      <c r="U88" s="308"/>
      <c r="V88" s="168"/>
    </row>
    <row r="89" spans="2:22" ht="15" x14ac:dyDescent="0.25">
      <c r="B89" s="102" t="s">
        <v>95</v>
      </c>
      <c r="C89">
        <v>68413</v>
      </c>
      <c r="D89" s="54">
        <v>66238</v>
      </c>
      <c r="E89" s="54">
        <v>67151</v>
      </c>
      <c r="F89" s="54">
        <v>68264</v>
      </c>
      <c r="G89" s="54">
        <v>67067</v>
      </c>
      <c r="H89" s="54">
        <v>68387</v>
      </c>
      <c r="I89" s="54">
        <v>69315</v>
      </c>
      <c r="J89" s="73">
        <v>68816</v>
      </c>
      <c r="K89" s="73">
        <v>69353</v>
      </c>
      <c r="L89" s="73">
        <v>69063</v>
      </c>
      <c r="M89" s="73">
        <v>72288</v>
      </c>
      <c r="N89" s="73">
        <v>72605</v>
      </c>
      <c r="O89" s="73">
        <v>74918</v>
      </c>
      <c r="P89" s="73">
        <v>79285</v>
      </c>
      <c r="Q89" s="73"/>
      <c r="U89" s="308"/>
      <c r="V89" s="168"/>
    </row>
    <row r="90" spans="2:22" ht="15" x14ac:dyDescent="0.25">
      <c r="B90" s="102" t="s">
        <v>96</v>
      </c>
      <c r="C90">
        <v>67546</v>
      </c>
      <c r="D90" s="54">
        <v>67784</v>
      </c>
      <c r="E90" s="54">
        <v>65587</v>
      </c>
      <c r="F90" s="54">
        <v>66543</v>
      </c>
      <c r="G90" s="54">
        <v>67677</v>
      </c>
      <c r="H90" s="54">
        <v>66507</v>
      </c>
      <c r="I90" s="54">
        <v>67737</v>
      </c>
      <c r="J90" s="73">
        <v>68692</v>
      </c>
      <c r="K90" s="73">
        <v>68219</v>
      </c>
      <c r="L90" s="73">
        <v>68822</v>
      </c>
      <c r="M90" s="73">
        <v>68779</v>
      </c>
      <c r="N90" s="73">
        <v>71784</v>
      </c>
      <c r="O90" s="73">
        <v>72143</v>
      </c>
      <c r="P90" s="73">
        <v>74450</v>
      </c>
      <c r="Q90" s="73"/>
      <c r="U90" s="308"/>
      <c r="V90" s="168"/>
    </row>
    <row r="91" spans="2:22" ht="15" x14ac:dyDescent="0.25">
      <c r="B91" s="102" t="s">
        <v>97</v>
      </c>
      <c r="C91">
        <v>70480</v>
      </c>
      <c r="D91" s="54">
        <v>66865</v>
      </c>
      <c r="E91" s="54">
        <v>67095</v>
      </c>
      <c r="F91" s="54">
        <v>65000</v>
      </c>
      <c r="G91" s="54">
        <v>65860</v>
      </c>
      <c r="H91" s="54">
        <v>67058</v>
      </c>
      <c r="I91" s="54">
        <v>65880</v>
      </c>
      <c r="J91" s="73">
        <v>67059</v>
      </c>
      <c r="K91" s="73">
        <v>68079</v>
      </c>
      <c r="L91" s="73">
        <v>67646</v>
      </c>
      <c r="M91" s="73">
        <v>68498</v>
      </c>
      <c r="N91" s="73">
        <v>68222</v>
      </c>
      <c r="O91" s="73">
        <v>71260</v>
      </c>
      <c r="P91" s="73">
        <v>71648</v>
      </c>
      <c r="Q91" s="73"/>
      <c r="U91" s="308"/>
      <c r="V91" s="168"/>
    </row>
    <row r="92" spans="2:22" ht="15" x14ac:dyDescent="0.25">
      <c r="B92" s="102" t="s">
        <v>98</v>
      </c>
      <c r="C92">
        <v>74300</v>
      </c>
      <c r="D92" s="54">
        <v>69801</v>
      </c>
      <c r="E92" s="54">
        <v>66180</v>
      </c>
      <c r="F92" s="54">
        <v>66392</v>
      </c>
      <c r="G92" s="54">
        <v>64274</v>
      </c>
      <c r="H92" s="54">
        <v>65188</v>
      </c>
      <c r="I92" s="54">
        <v>66404</v>
      </c>
      <c r="J92" s="73">
        <v>65209</v>
      </c>
      <c r="K92" s="73">
        <v>66442</v>
      </c>
      <c r="L92" s="73">
        <v>67399</v>
      </c>
      <c r="M92" s="73">
        <v>67219</v>
      </c>
      <c r="N92" s="73">
        <v>67926</v>
      </c>
      <c r="O92" s="73">
        <v>67666</v>
      </c>
      <c r="P92" s="73">
        <v>70665</v>
      </c>
      <c r="Q92" s="73"/>
      <c r="U92" s="308"/>
      <c r="V92" s="168"/>
    </row>
    <row r="93" spans="2:22" ht="15" x14ac:dyDescent="0.25">
      <c r="B93" s="102" t="s">
        <v>99</v>
      </c>
      <c r="C93">
        <v>75896</v>
      </c>
      <c r="D93" s="54">
        <v>73434</v>
      </c>
      <c r="E93" s="54">
        <v>69005</v>
      </c>
      <c r="F93" s="54">
        <v>65395</v>
      </c>
      <c r="G93" s="54">
        <v>65615</v>
      </c>
      <c r="H93" s="54">
        <v>63571</v>
      </c>
      <c r="I93" s="54">
        <v>64405</v>
      </c>
      <c r="J93" s="73">
        <v>65611</v>
      </c>
      <c r="K93" s="73">
        <v>64490</v>
      </c>
      <c r="L93" s="73">
        <v>65700</v>
      </c>
      <c r="M93" s="73">
        <v>66896</v>
      </c>
      <c r="N93" s="73">
        <v>66552</v>
      </c>
      <c r="O93" s="73">
        <v>67313</v>
      </c>
      <c r="P93" s="73">
        <v>67056</v>
      </c>
      <c r="Q93" s="73"/>
      <c r="U93" s="308"/>
      <c r="V93" s="168"/>
    </row>
    <row r="94" spans="2:22" ht="15" x14ac:dyDescent="0.25">
      <c r="B94" s="102" t="s">
        <v>100</v>
      </c>
      <c r="C94">
        <v>72355</v>
      </c>
      <c r="D94" s="54">
        <v>74907</v>
      </c>
      <c r="E94" s="54">
        <v>72556</v>
      </c>
      <c r="F94" s="54">
        <v>68177</v>
      </c>
      <c r="G94" s="54">
        <v>64559</v>
      </c>
      <c r="H94" s="54">
        <v>64841</v>
      </c>
      <c r="I94" s="54">
        <v>62766</v>
      </c>
      <c r="J94" s="73">
        <v>63587</v>
      </c>
      <c r="K94" s="73">
        <v>64797</v>
      </c>
      <c r="L94" s="73">
        <v>63765</v>
      </c>
      <c r="M94" s="73">
        <v>65058</v>
      </c>
      <c r="N94" s="73">
        <v>66134</v>
      </c>
      <c r="O94" s="73">
        <v>65829</v>
      </c>
      <c r="P94" s="73">
        <v>66619</v>
      </c>
      <c r="Q94" s="73"/>
      <c r="U94" s="308"/>
      <c r="V94" s="168"/>
    </row>
    <row r="95" spans="2:22" ht="15" x14ac:dyDescent="0.25">
      <c r="B95" s="102" t="s">
        <v>101</v>
      </c>
      <c r="C95">
        <v>67844</v>
      </c>
      <c r="D95" s="54">
        <v>71400</v>
      </c>
      <c r="E95" s="54">
        <v>73822</v>
      </c>
      <c r="F95" s="54">
        <v>71636</v>
      </c>
      <c r="G95" s="54">
        <v>67240</v>
      </c>
      <c r="H95" s="54">
        <v>63720</v>
      </c>
      <c r="I95" s="54">
        <v>63940</v>
      </c>
      <c r="J95" s="73">
        <v>61861</v>
      </c>
      <c r="K95" s="73">
        <v>62791</v>
      </c>
      <c r="L95" s="73">
        <v>63954</v>
      </c>
      <c r="M95" s="73">
        <v>63020</v>
      </c>
      <c r="N95" s="73">
        <v>64275</v>
      </c>
      <c r="O95" s="73">
        <v>65341</v>
      </c>
      <c r="P95" s="73">
        <v>65093</v>
      </c>
      <c r="Q95" s="73"/>
      <c r="U95" s="308"/>
      <c r="V95" s="168"/>
    </row>
    <row r="96" spans="2:22" ht="15" x14ac:dyDescent="0.25">
      <c r="B96" s="102" t="s">
        <v>102</v>
      </c>
      <c r="C96">
        <v>61640</v>
      </c>
      <c r="D96" s="54">
        <v>66770</v>
      </c>
      <c r="E96" s="54">
        <v>70317</v>
      </c>
      <c r="F96" s="54">
        <v>72748</v>
      </c>
      <c r="G96" s="54">
        <v>70608</v>
      </c>
      <c r="H96" s="54">
        <v>66308</v>
      </c>
      <c r="I96" s="54">
        <v>62744</v>
      </c>
      <c r="J96" s="73">
        <v>63007</v>
      </c>
      <c r="K96" s="73">
        <v>60949</v>
      </c>
      <c r="L96" s="73">
        <v>61874</v>
      </c>
      <c r="M96" s="73">
        <v>63159</v>
      </c>
      <c r="N96" s="73">
        <v>62127</v>
      </c>
      <c r="O96" s="73">
        <v>63393</v>
      </c>
      <c r="P96" s="73">
        <v>64481</v>
      </c>
      <c r="Q96" s="73"/>
      <c r="U96" s="308"/>
      <c r="V96" s="168"/>
    </row>
    <row r="97" spans="2:22" ht="15" x14ac:dyDescent="0.25">
      <c r="B97" s="102" t="s">
        <v>103</v>
      </c>
      <c r="C97">
        <v>57084</v>
      </c>
      <c r="D97" s="54">
        <v>60551</v>
      </c>
      <c r="E97" s="54">
        <v>65645</v>
      </c>
      <c r="F97" s="54">
        <v>69189</v>
      </c>
      <c r="G97" s="54">
        <v>71639</v>
      </c>
      <c r="H97" s="54">
        <v>69467</v>
      </c>
      <c r="I97" s="54">
        <v>65273</v>
      </c>
      <c r="J97" s="73">
        <v>61805</v>
      </c>
      <c r="K97" s="73">
        <v>61963</v>
      </c>
      <c r="L97" s="73">
        <v>59996</v>
      </c>
      <c r="M97" s="73">
        <v>61047</v>
      </c>
      <c r="N97" s="73">
        <v>62196</v>
      </c>
      <c r="O97" s="73">
        <v>61205</v>
      </c>
      <c r="P97" s="73">
        <v>62417</v>
      </c>
      <c r="Q97" s="73"/>
      <c r="U97" s="308"/>
      <c r="V97" s="168"/>
    </row>
    <row r="98" spans="2:22" ht="15" x14ac:dyDescent="0.25">
      <c r="B98" s="102" t="s">
        <v>104</v>
      </c>
      <c r="C98">
        <v>49923</v>
      </c>
      <c r="D98" s="54">
        <v>56023</v>
      </c>
      <c r="E98" s="54">
        <v>59414</v>
      </c>
      <c r="F98" s="54">
        <v>64462</v>
      </c>
      <c r="G98" s="54">
        <v>67932</v>
      </c>
      <c r="H98" s="54">
        <v>70445</v>
      </c>
      <c r="I98" s="54">
        <v>68244</v>
      </c>
      <c r="J98" s="73">
        <v>64190</v>
      </c>
      <c r="K98" s="73">
        <v>60762</v>
      </c>
      <c r="L98" s="73">
        <v>60925</v>
      </c>
      <c r="M98" s="73">
        <v>58985</v>
      </c>
      <c r="N98" s="73">
        <v>59980</v>
      </c>
      <c r="O98" s="73">
        <v>61209</v>
      </c>
      <c r="P98" s="73">
        <v>60183</v>
      </c>
      <c r="Q98" s="73"/>
      <c r="U98" s="308"/>
      <c r="V98" s="168"/>
    </row>
    <row r="99" spans="2:22" ht="15" x14ac:dyDescent="0.25">
      <c r="B99" s="102" t="s">
        <v>105</v>
      </c>
      <c r="C99">
        <v>47730</v>
      </c>
      <c r="D99" s="54">
        <v>48954</v>
      </c>
      <c r="E99" s="54">
        <v>54998</v>
      </c>
      <c r="F99" s="54">
        <v>58270</v>
      </c>
      <c r="G99" s="54">
        <v>63158</v>
      </c>
      <c r="H99" s="54">
        <v>66625</v>
      </c>
      <c r="I99" s="54">
        <v>69167</v>
      </c>
      <c r="J99" s="73">
        <v>67036</v>
      </c>
      <c r="K99" s="73">
        <v>63024</v>
      </c>
      <c r="L99" s="73">
        <v>59626</v>
      </c>
      <c r="M99" s="73">
        <v>59875</v>
      </c>
      <c r="N99" s="73">
        <v>57866</v>
      </c>
      <c r="O99" s="73">
        <v>58927</v>
      </c>
      <c r="P99" s="73">
        <v>60126</v>
      </c>
      <c r="Q99" s="73"/>
      <c r="U99" s="308"/>
      <c r="V99" s="168"/>
    </row>
    <row r="100" spans="2:22" ht="15" x14ac:dyDescent="0.25">
      <c r="B100" s="102" t="s">
        <v>106</v>
      </c>
      <c r="C100">
        <v>44338</v>
      </c>
      <c r="D100" s="54">
        <v>46611</v>
      </c>
      <c r="E100" s="54">
        <v>47876</v>
      </c>
      <c r="F100" s="54">
        <v>53758</v>
      </c>
      <c r="G100" s="54">
        <v>57059</v>
      </c>
      <c r="H100" s="54">
        <v>61802</v>
      </c>
      <c r="I100" s="54">
        <v>65221</v>
      </c>
      <c r="J100" s="73">
        <v>67743</v>
      </c>
      <c r="K100" s="73">
        <v>65776</v>
      </c>
      <c r="L100" s="73">
        <v>61729</v>
      </c>
      <c r="M100" s="73">
        <v>58489</v>
      </c>
      <c r="N100" s="73">
        <v>58703</v>
      </c>
      <c r="O100" s="73">
        <v>56731</v>
      </c>
      <c r="P100" s="73">
        <v>57772</v>
      </c>
      <c r="Q100" s="73"/>
      <c r="U100" s="308"/>
      <c r="V100" s="168"/>
    </row>
    <row r="101" spans="2:22" ht="15" x14ac:dyDescent="0.25">
      <c r="B101" s="102" t="s">
        <v>107</v>
      </c>
      <c r="C101">
        <v>42919</v>
      </c>
      <c r="D101" s="54">
        <v>43228</v>
      </c>
      <c r="E101" s="54">
        <v>45513</v>
      </c>
      <c r="F101" s="54">
        <v>46764</v>
      </c>
      <c r="G101" s="54">
        <v>52500</v>
      </c>
      <c r="H101" s="54">
        <v>55754</v>
      </c>
      <c r="I101" s="54">
        <v>60360</v>
      </c>
      <c r="J101" s="73">
        <v>63780</v>
      </c>
      <c r="K101" s="73">
        <v>66246</v>
      </c>
      <c r="L101" s="73">
        <v>64250</v>
      </c>
      <c r="M101" s="73">
        <v>60398</v>
      </c>
      <c r="N101" s="73">
        <v>57193</v>
      </c>
      <c r="O101" s="73">
        <v>57473</v>
      </c>
      <c r="P101" s="73">
        <v>55501</v>
      </c>
      <c r="Q101" s="73"/>
      <c r="U101" s="308"/>
      <c r="V101" s="168"/>
    </row>
    <row r="102" spans="2:22" ht="15" x14ac:dyDescent="0.25">
      <c r="B102" s="102" t="s">
        <v>108</v>
      </c>
      <c r="C102">
        <v>40170</v>
      </c>
      <c r="D102" s="54">
        <v>41726</v>
      </c>
      <c r="E102" s="54">
        <v>42093</v>
      </c>
      <c r="F102" s="54">
        <v>44315</v>
      </c>
      <c r="G102" s="54">
        <v>45541</v>
      </c>
      <c r="H102" s="54">
        <v>51165</v>
      </c>
      <c r="I102" s="54">
        <v>54278</v>
      </c>
      <c r="J102" s="73">
        <v>58778</v>
      </c>
      <c r="K102" s="73">
        <v>62193</v>
      </c>
      <c r="L102" s="73">
        <v>64618</v>
      </c>
      <c r="M102" s="73">
        <v>62676</v>
      </c>
      <c r="N102" s="73">
        <v>58937</v>
      </c>
      <c r="O102" s="73">
        <v>55821</v>
      </c>
      <c r="P102" s="73">
        <v>56099</v>
      </c>
      <c r="Q102" s="73"/>
      <c r="U102" s="308"/>
      <c r="V102" s="168"/>
    </row>
    <row r="103" spans="2:22" ht="15" x14ac:dyDescent="0.25">
      <c r="B103" s="102" t="s">
        <v>109</v>
      </c>
      <c r="C103">
        <v>37319</v>
      </c>
      <c r="D103" s="54">
        <v>38953</v>
      </c>
      <c r="E103" s="54">
        <v>40434</v>
      </c>
      <c r="F103" s="54">
        <v>40935</v>
      </c>
      <c r="G103" s="54">
        <v>43056</v>
      </c>
      <c r="H103" s="54">
        <v>44244</v>
      </c>
      <c r="I103" s="54">
        <v>49698</v>
      </c>
      <c r="J103" s="73">
        <v>52778</v>
      </c>
      <c r="K103" s="73">
        <v>57095</v>
      </c>
      <c r="L103" s="73">
        <v>60392</v>
      </c>
      <c r="M103" s="73">
        <v>62839</v>
      </c>
      <c r="N103" s="73">
        <v>60940</v>
      </c>
      <c r="O103" s="73">
        <v>57377</v>
      </c>
      <c r="P103" s="73">
        <v>54382</v>
      </c>
      <c r="Q103" s="73"/>
      <c r="U103" s="308"/>
      <c r="V103" s="168"/>
    </row>
    <row r="104" spans="2:22" ht="15" x14ac:dyDescent="0.25">
      <c r="B104" s="102" t="s">
        <v>110</v>
      </c>
      <c r="C104">
        <v>34311</v>
      </c>
      <c r="D104" s="54">
        <v>36015</v>
      </c>
      <c r="E104" s="54">
        <v>37706</v>
      </c>
      <c r="F104" s="54">
        <v>39125</v>
      </c>
      <c r="G104" s="54">
        <v>39650</v>
      </c>
      <c r="H104" s="54">
        <v>41718</v>
      </c>
      <c r="I104" s="54">
        <v>42819</v>
      </c>
      <c r="J104" s="73">
        <v>48254</v>
      </c>
      <c r="K104" s="73">
        <v>51146</v>
      </c>
      <c r="L104" s="73">
        <v>55334</v>
      </c>
      <c r="M104" s="73">
        <v>58531</v>
      </c>
      <c r="N104" s="73">
        <v>60903</v>
      </c>
      <c r="O104" s="73">
        <v>59158</v>
      </c>
      <c r="P104" s="73">
        <v>55843</v>
      </c>
      <c r="Q104" s="73"/>
      <c r="U104" s="308"/>
      <c r="V104" s="168"/>
    </row>
    <row r="105" spans="2:22" ht="15" x14ac:dyDescent="0.25">
      <c r="B105" s="102" t="s">
        <v>111</v>
      </c>
      <c r="C105">
        <v>31991</v>
      </c>
      <c r="D105" s="54">
        <v>32921</v>
      </c>
      <c r="E105" s="54">
        <v>34612</v>
      </c>
      <c r="F105" s="54">
        <v>36344</v>
      </c>
      <c r="G105" s="54">
        <v>37712</v>
      </c>
      <c r="H105" s="54">
        <v>38303</v>
      </c>
      <c r="I105" s="54">
        <v>40197</v>
      </c>
      <c r="J105" s="73">
        <v>41368</v>
      </c>
      <c r="K105" s="73">
        <v>46603</v>
      </c>
      <c r="L105" s="73">
        <v>49296</v>
      </c>
      <c r="M105" s="73">
        <v>53377</v>
      </c>
      <c r="N105" s="73">
        <v>56528</v>
      </c>
      <c r="O105" s="73">
        <v>58924</v>
      </c>
      <c r="P105" s="73">
        <v>57238</v>
      </c>
      <c r="Q105" s="73"/>
      <c r="U105" s="308"/>
      <c r="V105" s="168"/>
    </row>
    <row r="106" spans="2:22" ht="15" x14ac:dyDescent="0.25">
      <c r="B106" s="102" t="s">
        <v>112</v>
      </c>
      <c r="C106">
        <v>29298</v>
      </c>
      <c r="D106" s="54">
        <v>30549</v>
      </c>
      <c r="E106" s="54">
        <v>31549</v>
      </c>
      <c r="F106" s="54">
        <v>33154</v>
      </c>
      <c r="G106" s="54">
        <v>34908</v>
      </c>
      <c r="H106" s="54">
        <v>36218</v>
      </c>
      <c r="I106" s="54">
        <v>36801</v>
      </c>
      <c r="J106" s="73">
        <v>38658</v>
      </c>
      <c r="K106" s="73">
        <v>39889</v>
      </c>
      <c r="L106" s="73">
        <v>44870</v>
      </c>
      <c r="M106" s="73">
        <v>47428</v>
      </c>
      <c r="N106" s="73">
        <v>51320</v>
      </c>
      <c r="O106" s="73">
        <v>54479</v>
      </c>
      <c r="P106" s="73">
        <v>56763</v>
      </c>
      <c r="Q106" s="73"/>
      <c r="U106" s="308"/>
      <c r="V106" s="168"/>
    </row>
    <row r="107" spans="2:22" ht="15" x14ac:dyDescent="0.25">
      <c r="B107" s="102" t="s">
        <v>113</v>
      </c>
      <c r="C107">
        <v>27301</v>
      </c>
      <c r="D107" s="54">
        <v>27796</v>
      </c>
      <c r="E107" s="54">
        <v>29131</v>
      </c>
      <c r="F107" s="54">
        <v>30067</v>
      </c>
      <c r="G107" s="54">
        <v>31627</v>
      </c>
      <c r="H107" s="54">
        <v>33410</v>
      </c>
      <c r="I107" s="54">
        <v>34621</v>
      </c>
      <c r="J107" s="73">
        <v>35232</v>
      </c>
      <c r="K107" s="73">
        <v>37008</v>
      </c>
      <c r="L107" s="73">
        <v>38186</v>
      </c>
      <c r="M107" s="73">
        <v>42875</v>
      </c>
      <c r="N107" s="73">
        <v>45359</v>
      </c>
      <c r="O107" s="73">
        <v>49237</v>
      </c>
      <c r="P107" s="73">
        <v>52333</v>
      </c>
      <c r="Q107" s="73"/>
      <c r="U107" s="308"/>
      <c r="V107" s="168"/>
    </row>
    <row r="108" spans="2:22" ht="15" x14ac:dyDescent="0.25">
      <c r="B108" s="102" t="s">
        <v>114</v>
      </c>
      <c r="C108">
        <v>25324</v>
      </c>
      <c r="D108" s="54">
        <v>25738</v>
      </c>
      <c r="E108" s="54">
        <v>26327</v>
      </c>
      <c r="F108" s="54">
        <v>27539</v>
      </c>
      <c r="G108" s="54">
        <v>28520</v>
      </c>
      <c r="H108" s="54">
        <v>30040</v>
      </c>
      <c r="I108" s="54">
        <v>31702</v>
      </c>
      <c r="J108" s="73">
        <v>32993</v>
      </c>
      <c r="K108" s="73">
        <v>33551</v>
      </c>
      <c r="L108" s="73">
        <v>35206</v>
      </c>
      <c r="M108" s="73">
        <v>36334</v>
      </c>
      <c r="N108" s="73">
        <v>40829</v>
      </c>
      <c r="O108" s="73">
        <v>43277</v>
      </c>
      <c r="P108" s="73">
        <v>47058</v>
      </c>
      <c r="Q108" s="73"/>
      <c r="U108" s="308"/>
      <c r="V108" s="168"/>
    </row>
    <row r="109" spans="2:22" ht="15" x14ac:dyDescent="0.25">
      <c r="B109" s="102" t="s">
        <v>115</v>
      </c>
      <c r="C109">
        <v>23525</v>
      </c>
      <c r="D109" s="54">
        <v>23700</v>
      </c>
      <c r="E109" s="54">
        <v>24214</v>
      </c>
      <c r="F109" s="54">
        <v>24737</v>
      </c>
      <c r="G109" s="54">
        <v>25960</v>
      </c>
      <c r="H109" s="54">
        <v>26815</v>
      </c>
      <c r="I109" s="54">
        <v>28321</v>
      </c>
      <c r="J109" s="73">
        <v>29985</v>
      </c>
      <c r="K109" s="73">
        <v>31267</v>
      </c>
      <c r="L109" s="73">
        <v>31758</v>
      </c>
      <c r="M109" s="73">
        <v>33257</v>
      </c>
      <c r="N109" s="73">
        <v>34366</v>
      </c>
      <c r="O109" s="73">
        <v>38703</v>
      </c>
      <c r="P109" s="73">
        <v>41172</v>
      </c>
      <c r="Q109" s="73"/>
      <c r="U109" s="308"/>
      <c r="V109" s="168"/>
    </row>
    <row r="110" spans="2:22" ht="15" x14ac:dyDescent="0.25">
      <c r="B110" s="102" t="s">
        <v>116</v>
      </c>
      <c r="C110">
        <v>21673</v>
      </c>
      <c r="D110" s="54">
        <v>21816</v>
      </c>
      <c r="E110" s="54">
        <v>22111</v>
      </c>
      <c r="F110" s="54">
        <v>22606</v>
      </c>
      <c r="G110" s="54">
        <v>23077</v>
      </c>
      <c r="H110" s="54">
        <v>24224</v>
      </c>
      <c r="I110" s="54">
        <v>24980</v>
      </c>
      <c r="J110" s="73">
        <v>26583</v>
      </c>
      <c r="K110" s="73">
        <v>28176</v>
      </c>
      <c r="L110" s="73">
        <v>29384</v>
      </c>
      <c r="M110" s="73">
        <v>29789</v>
      </c>
      <c r="N110" s="73">
        <v>31231</v>
      </c>
      <c r="O110" s="73">
        <v>32344</v>
      </c>
      <c r="P110" s="73">
        <v>36447</v>
      </c>
      <c r="Q110" s="73"/>
      <c r="U110" s="308"/>
      <c r="V110" s="168"/>
    </row>
    <row r="111" spans="2:22" ht="15" x14ac:dyDescent="0.25">
      <c r="B111" s="102" t="s">
        <v>117</v>
      </c>
      <c r="C111">
        <v>20347</v>
      </c>
      <c r="D111" s="54">
        <v>19976</v>
      </c>
      <c r="E111" s="54">
        <v>20147</v>
      </c>
      <c r="F111" s="54">
        <v>20420</v>
      </c>
      <c r="G111" s="54">
        <v>20943</v>
      </c>
      <c r="H111" s="54">
        <v>21437</v>
      </c>
      <c r="I111" s="54">
        <v>22464</v>
      </c>
      <c r="J111" s="73">
        <v>23170</v>
      </c>
      <c r="K111" s="73">
        <v>24708</v>
      </c>
      <c r="L111" s="73">
        <v>26305</v>
      </c>
      <c r="M111" s="73">
        <v>27313</v>
      </c>
      <c r="N111" s="73">
        <v>27817</v>
      </c>
      <c r="O111" s="73">
        <v>29171</v>
      </c>
      <c r="P111" s="73">
        <v>30341</v>
      </c>
      <c r="Q111" s="73"/>
      <c r="U111" s="308"/>
      <c r="V111" s="168"/>
    </row>
    <row r="112" spans="2:22" ht="15" x14ac:dyDescent="0.25">
      <c r="B112" s="102" t="s">
        <v>118</v>
      </c>
      <c r="C112">
        <v>18030</v>
      </c>
      <c r="D112" s="54">
        <v>18532</v>
      </c>
      <c r="E112" s="54">
        <v>18401</v>
      </c>
      <c r="F112" s="54">
        <v>18487</v>
      </c>
      <c r="G112" s="54">
        <v>18751</v>
      </c>
      <c r="H112" s="54">
        <v>19192</v>
      </c>
      <c r="I112" s="54">
        <v>19696</v>
      </c>
      <c r="J112" s="73">
        <v>20704</v>
      </c>
      <c r="K112" s="73">
        <v>21349</v>
      </c>
      <c r="L112" s="73">
        <v>22686</v>
      </c>
      <c r="M112" s="73">
        <v>24212</v>
      </c>
      <c r="N112" s="73">
        <v>25287</v>
      </c>
      <c r="O112" s="73">
        <v>25838</v>
      </c>
      <c r="P112" s="73">
        <v>27108</v>
      </c>
      <c r="Q112" s="73"/>
      <c r="U112" s="308"/>
      <c r="V112" s="168"/>
    </row>
    <row r="113" spans="2:22" ht="15" x14ac:dyDescent="0.25">
      <c r="B113" s="102" t="s">
        <v>119</v>
      </c>
      <c r="C113">
        <v>16691</v>
      </c>
      <c r="D113" s="54">
        <v>16341</v>
      </c>
      <c r="E113" s="54">
        <v>16846</v>
      </c>
      <c r="F113" s="54">
        <v>16674</v>
      </c>
      <c r="G113" s="54">
        <v>16829</v>
      </c>
      <c r="H113" s="54">
        <v>17027</v>
      </c>
      <c r="I113" s="54">
        <v>17415</v>
      </c>
      <c r="J113" s="73">
        <v>17963</v>
      </c>
      <c r="K113" s="73">
        <v>18866</v>
      </c>
      <c r="L113" s="73">
        <v>19348</v>
      </c>
      <c r="M113" s="73">
        <v>20657</v>
      </c>
      <c r="N113" s="73">
        <v>22098</v>
      </c>
      <c r="O113" s="73">
        <v>23219</v>
      </c>
      <c r="P113" s="73">
        <v>23740</v>
      </c>
      <c r="Q113" s="73"/>
      <c r="U113" s="308"/>
      <c r="V113" s="168"/>
    </row>
    <row r="114" spans="2:22" ht="15" x14ac:dyDescent="0.25">
      <c r="B114" s="102" t="s">
        <v>120</v>
      </c>
      <c r="C114">
        <v>14804</v>
      </c>
      <c r="D114" s="54">
        <v>15038</v>
      </c>
      <c r="E114" s="54">
        <v>14724</v>
      </c>
      <c r="F114" s="54">
        <v>15126</v>
      </c>
      <c r="G114" s="54">
        <v>14918</v>
      </c>
      <c r="H114" s="54">
        <v>15043</v>
      </c>
      <c r="I114" s="54">
        <v>15166</v>
      </c>
      <c r="J114" s="73">
        <v>15647</v>
      </c>
      <c r="K114" s="73">
        <v>16096</v>
      </c>
      <c r="L114" s="73">
        <v>16870</v>
      </c>
      <c r="M114" s="73">
        <v>17354</v>
      </c>
      <c r="N114" s="73">
        <v>18644</v>
      </c>
      <c r="O114" s="73">
        <v>19952</v>
      </c>
      <c r="P114" s="73">
        <v>20993</v>
      </c>
      <c r="Q114" s="73"/>
      <c r="U114" s="308"/>
      <c r="V114" s="168"/>
    </row>
    <row r="115" spans="2:22" ht="15" x14ac:dyDescent="0.25">
      <c r="B115" s="102" t="s">
        <v>121</v>
      </c>
      <c r="C115">
        <v>13140</v>
      </c>
      <c r="D115" s="54">
        <v>13043</v>
      </c>
      <c r="E115" s="54">
        <v>13313</v>
      </c>
      <c r="F115" s="54">
        <v>13005</v>
      </c>
      <c r="G115" s="54">
        <v>13338</v>
      </c>
      <c r="H115" s="54">
        <v>13159</v>
      </c>
      <c r="I115" s="54">
        <v>13259</v>
      </c>
      <c r="J115" s="73">
        <v>13431</v>
      </c>
      <c r="K115" s="73">
        <v>13885</v>
      </c>
      <c r="L115" s="73">
        <v>14232</v>
      </c>
      <c r="M115" s="73">
        <v>14914</v>
      </c>
      <c r="N115" s="73">
        <v>15402</v>
      </c>
      <c r="O115" s="73">
        <v>16692</v>
      </c>
      <c r="P115" s="73">
        <v>17770</v>
      </c>
      <c r="Q115" s="73"/>
      <c r="U115" s="308"/>
      <c r="V115" s="168"/>
    </row>
    <row r="116" spans="2:22" ht="15" x14ac:dyDescent="0.25">
      <c r="B116" s="102" t="s">
        <v>122</v>
      </c>
      <c r="C116">
        <v>11216</v>
      </c>
      <c r="D116" s="54">
        <v>11386</v>
      </c>
      <c r="E116" s="54">
        <v>11422</v>
      </c>
      <c r="F116" s="54">
        <v>11633</v>
      </c>
      <c r="G116" s="54">
        <v>11382</v>
      </c>
      <c r="H116" s="54">
        <v>11707</v>
      </c>
      <c r="I116" s="54">
        <v>11379</v>
      </c>
      <c r="J116" s="73">
        <v>11590</v>
      </c>
      <c r="K116" s="73">
        <v>11742</v>
      </c>
      <c r="L116" s="73">
        <v>12048</v>
      </c>
      <c r="M116" s="73">
        <v>12268</v>
      </c>
      <c r="N116" s="73">
        <v>13014</v>
      </c>
      <c r="O116" s="73">
        <v>13542</v>
      </c>
      <c r="P116" s="73">
        <v>14619</v>
      </c>
      <c r="Q116" s="73"/>
      <c r="U116" s="308"/>
      <c r="V116" s="168"/>
    </row>
    <row r="117" spans="2:22" ht="15" x14ac:dyDescent="0.25">
      <c r="B117" s="102" t="s">
        <v>123</v>
      </c>
      <c r="C117">
        <v>9051</v>
      </c>
      <c r="D117" s="54">
        <v>9528</v>
      </c>
      <c r="E117" s="54">
        <v>9740</v>
      </c>
      <c r="F117" s="54">
        <v>9810</v>
      </c>
      <c r="G117" s="54">
        <v>9981</v>
      </c>
      <c r="H117" s="54">
        <v>9763</v>
      </c>
      <c r="I117" s="54">
        <v>9939</v>
      </c>
      <c r="J117" s="73">
        <v>9717</v>
      </c>
      <c r="K117" s="73">
        <v>9971</v>
      </c>
      <c r="L117" s="73">
        <v>10048</v>
      </c>
      <c r="M117" s="73">
        <v>10172</v>
      </c>
      <c r="N117" s="73">
        <v>10502</v>
      </c>
      <c r="O117" s="73">
        <v>11157</v>
      </c>
      <c r="P117" s="73">
        <v>11718</v>
      </c>
      <c r="Q117" s="73"/>
      <c r="U117" s="308"/>
      <c r="V117" s="168"/>
    </row>
    <row r="118" spans="2:22" ht="15" x14ac:dyDescent="0.25">
      <c r="B118" s="102" t="s">
        <v>124</v>
      </c>
      <c r="C118">
        <v>8130</v>
      </c>
      <c r="D118" s="54">
        <v>7614</v>
      </c>
      <c r="E118" s="54">
        <v>8061</v>
      </c>
      <c r="F118" s="54">
        <v>8172</v>
      </c>
      <c r="G118" s="54">
        <v>8262</v>
      </c>
      <c r="H118" s="54">
        <v>8401</v>
      </c>
      <c r="I118" s="54">
        <v>8117</v>
      </c>
      <c r="J118" s="73">
        <v>8368</v>
      </c>
      <c r="K118" s="73">
        <v>8144</v>
      </c>
      <c r="L118" s="73">
        <v>8352</v>
      </c>
      <c r="M118" s="73">
        <v>8337</v>
      </c>
      <c r="N118" s="73">
        <v>8568</v>
      </c>
      <c r="O118" s="73">
        <v>8920</v>
      </c>
      <c r="P118" s="73">
        <v>9383</v>
      </c>
      <c r="Q118" s="73"/>
      <c r="U118" s="308"/>
      <c r="V118" s="168"/>
    </row>
    <row r="119" spans="2:22" ht="15" x14ac:dyDescent="0.25">
      <c r="B119" s="102" t="s">
        <v>125</v>
      </c>
      <c r="C119">
        <v>6740</v>
      </c>
      <c r="D119" s="54">
        <v>6650</v>
      </c>
      <c r="E119" s="54">
        <v>6248</v>
      </c>
      <c r="F119" s="54">
        <v>6658</v>
      </c>
      <c r="G119" s="54">
        <v>6791</v>
      </c>
      <c r="H119" s="54">
        <v>6773</v>
      </c>
      <c r="I119" s="54">
        <v>6882</v>
      </c>
      <c r="J119" s="73">
        <v>6701</v>
      </c>
      <c r="K119" s="73">
        <v>6919</v>
      </c>
      <c r="L119" s="73">
        <v>6699</v>
      </c>
      <c r="M119" s="73">
        <v>6791</v>
      </c>
      <c r="N119" s="73">
        <v>6802</v>
      </c>
      <c r="O119" s="73">
        <v>7035</v>
      </c>
      <c r="P119" s="73">
        <v>7436</v>
      </c>
      <c r="Q119" s="73"/>
      <c r="U119" s="308"/>
      <c r="V119" s="168"/>
    </row>
    <row r="120" spans="2:22" ht="15" x14ac:dyDescent="0.25">
      <c r="B120" s="102" t="s">
        <v>126</v>
      </c>
      <c r="C120">
        <v>4552</v>
      </c>
      <c r="D120" s="54">
        <v>5430</v>
      </c>
      <c r="E120" s="54">
        <v>5422</v>
      </c>
      <c r="F120" s="54">
        <v>4914</v>
      </c>
      <c r="G120" s="54">
        <v>5400</v>
      </c>
      <c r="H120" s="54">
        <v>5471</v>
      </c>
      <c r="I120" s="54">
        <v>5446</v>
      </c>
      <c r="J120" s="73">
        <v>5605</v>
      </c>
      <c r="K120" s="73">
        <v>5392</v>
      </c>
      <c r="L120" s="73">
        <v>5573</v>
      </c>
      <c r="M120" s="73">
        <v>5371</v>
      </c>
      <c r="N120" s="73">
        <v>5408</v>
      </c>
      <c r="O120" s="73">
        <v>5514</v>
      </c>
      <c r="P120" s="73">
        <v>5721</v>
      </c>
      <c r="Q120" s="73"/>
      <c r="U120" s="308"/>
      <c r="V120" s="168"/>
    </row>
    <row r="121" spans="2:22" ht="15" x14ac:dyDescent="0.25">
      <c r="B121" s="102" t="s">
        <v>127</v>
      </c>
      <c r="C121">
        <v>3596</v>
      </c>
      <c r="D121" s="54">
        <v>3572</v>
      </c>
      <c r="E121" s="54">
        <v>4245</v>
      </c>
      <c r="F121" s="54">
        <v>4236</v>
      </c>
      <c r="G121" s="54">
        <v>3816</v>
      </c>
      <c r="H121" s="54">
        <v>4183</v>
      </c>
      <c r="I121" s="54">
        <v>4277</v>
      </c>
      <c r="J121" s="73">
        <v>4323</v>
      </c>
      <c r="K121" s="73">
        <v>4405</v>
      </c>
      <c r="L121" s="73">
        <v>4123</v>
      </c>
      <c r="M121" s="73">
        <v>4305</v>
      </c>
      <c r="N121" s="73">
        <v>4154</v>
      </c>
      <c r="O121" s="73">
        <v>4284</v>
      </c>
      <c r="P121" s="73">
        <v>4287</v>
      </c>
      <c r="Q121" s="73"/>
      <c r="U121" s="308"/>
      <c r="V121" s="168"/>
    </row>
    <row r="122" spans="2:22" ht="15" x14ac:dyDescent="0.25">
      <c r="B122" s="102" t="s">
        <v>128</v>
      </c>
      <c r="C122">
        <v>2616</v>
      </c>
      <c r="D122" s="54">
        <v>2739</v>
      </c>
      <c r="E122" s="54">
        <v>2824</v>
      </c>
      <c r="F122" s="54">
        <v>3268</v>
      </c>
      <c r="G122" s="54">
        <v>3273</v>
      </c>
      <c r="H122" s="54">
        <v>2931</v>
      </c>
      <c r="I122" s="54">
        <v>3159</v>
      </c>
      <c r="J122" s="73">
        <v>3265</v>
      </c>
      <c r="K122" s="73">
        <v>3309</v>
      </c>
      <c r="L122" s="73">
        <v>3303</v>
      </c>
      <c r="M122" s="73">
        <v>3103</v>
      </c>
      <c r="N122" s="73">
        <v>3262</v>
      </c>
      <c r="O122" s="73">
        <v>3147</v>
      </c>
      <c r="P122" s="73">
        <v>3265</v>
      </c>
      <c r="Q122" s="73"/>
      <c r="U122" s="308"/>
      <c r="V122" s="168"/>
    </row>
    <row r="123" spans="2:22" ht="15" x14ac:dyDescent="0.25">
      <c r="B123" s="102" t="s">
        <v>129</v>
      </c>
      <c r="C123">
        <v>2001</v>
      </c>
      <c r="D123" s="54">
        <v>1939</v>
      </c>
      <c r="E123" s="54">
        <v>2052</v>
      </c>
      <c r="F123" s="54">
        <v>2092</v>
      </c>
      <c r="G123" s="54">
        <v>2446</v>
      </c>
      <c r="H123" s="54">
        <v>2425</v>
      </c>
      <c r="I123" s="54">
        <v>2165</v>
      </c>
      <c r="J123" s="73">
        <v>2322</v>
      </c>
      <c r="K123" s="73">
        <v>2480</v>
      </c>
      <c r="L123" s="73">
        <v>2432</v>
      </c>
      <c r="M123" s="73">
        <v>2383</v>
      </c>
      <c r="N123" s="73">
        <v>2281</v>
      </c>
      <c r="O123" s="73">
        <v>2460</v>
      </c>
      <c r="P123" s="73">
        <v>2359</v>
      </c>
      <c r="Q123" s="73"/>
      <c r="U123" s="308"/>
      <c r="V123" s="168"/>
    </row>
    <row r="124" spans="2:22" ht="15" x14ac:dyDescent="0.25">
      <c r="B124" s="102" t="s">
        <v>130</v>
      </c>
      <c r="C124">
        <v>1354</v>
      </c>
      <c r="D124" s="54">
        <v>1486</v>
      </c>
      <c r="E124" s="54">
        <v>1418</v>
      </c>
      <c r="F124" s="54">
        <v>1504</v>
      </c>
      <c r="G124" s="54">
        <v>1531</v>
      </c>
      <c r="H124" s="54">
        <v>1761</v>
      </c>
      <c r="I124" s="54">
        <v>1708</v>
      </c>
      <c r="J124" s="73">
        <v>1578</v>
      </c>
      <c r="K124" s="73">
        <v>1730</v>
      </c>
      <c r="L124" s="73">
        <v>1792</v>
      </c>
      <c r="M124" s="73">
        <v>1720</v>
      </c>
      <c r="N124" s="73">
        <v>1690</v>
      </c>
      <c r="O124" s="73">
        <v>1636</v>
      </c>
      <c r="P124" s="73">
        <v>1754</v>
      </c>
      <c r="Q124" s="73"/>
      <c r="U124" s="308"/>
      <c r="V124" s="168"/>
    </row>
    <row r="125" spans="2:22" ht="15" x14ac:dyDescent="0.25">
      <c r="B125" s="102" t="s">
        <v>131</v>
      </c>
      <c r="C125">
        <v>982</v>
      </c>
      <c r="D125" s="54">
        <v>932</v>
      </c>
      <c r="E125" s="54">
        <v>1083</v>
      </c>
      <c r="F125" s="54">
        <v>1003</v>
      </c>
      <c r="G125" s="54">
        <v>1062</v>
      </c>
      <c r="H125" s="54">
        <v>1117</v>
      </c>
      <c r="I125" s="54">
        <v>1195</v>
      </c>
      <c r="J125" s="73">
        <v>1193</v>
      </c>
      <c r="K125" s="73">
        <v>1101</v>
      </c>
      <c r="L125" s="73">
        <v>1203</v>
      </c>
      <c r="M125" s="73">
        <v>1235</v>
      </c>
      <c r="N125" s="73">
        <v>1146</v>
      </c>
      <c r="O125" s="73">
        <v>1195</v>
      </c>
      <c r="P125" s="73">
        <v>1136</v>
      </c>
      <c r="Q125" s="73"/>
      <c r="U125" s="308"/>
      <c r="V125" s="168"/>
    </row>
    <row r="126" spans="2:22" ht="15" x14ac:dyDescent="0.25">
      <c r="B126" s="102" t="s">
        <v>132</v>
      </c>
      <c r="C126">
        <v>601</v>
      </c>
      <c r="D126" s="54">
        <v>639</v>
      </c>
      <c r="E126" s="54">
        <v>658</v>
      </c>
      <c r="F126" s="54">
        <v>749</v>
      </c>
      <c r="G126" s="54">
        <v>671</v>
      </c>
      <c r="H126" s="54">
        <v>722</v>
      </c>
      <c r="I126" s="54">
        <v>752</v>
      </c>
      <c r="J126" s="73">
        <v>822</v>
      </c>
      <c r="K126" s="73">
        <v>806</v>
      </c>
      <c r="L126" s="73">
        <v>720</v>
      </c>
      <c r="M126" s="73">
        <v>794</v>
      </c>
      <c r="N126" s="73">
        <v>836</v>
      </c>
      <c r="O126" s="73">
        <v>749</v>
      </c>
      <c r="P126" s="73">
        <v>787</v>
      </c>
      <c r="Q126" s="73"/>
      <c r="U126" s="308"/>
      <c r="V126" s="168"/>
    </row>
    <row r="127" spans="2:22" ht="15" x14ac:dyDescent="0.25">
      <c r="B127" s="102" t="s">
        <v>133</v>
      </c>
      <c r="C127">
        <v>462</v>
      </c>
      <c r="D127" s="54">
        <v>403</v>
      </c>
      <c r="E127" s="54">
        <v>416</v>
      </c>
      <c r="F127" s="54">
        <v>425</v>
      </c>
      <c r="G127" s="54">
        <v>505</v>
      </c>
      <c r="H127" s="54">
        <v>432</v>
      </c>
      <c r="I127" s="54">
        <v>458</v>
      </c>
      <c r="J127" s="73">
        <v>490</v>
      </c>
      <c r="K127" s="73">
        <v>531</v>
      </c>
      <c r="L127" s="73">
        <v>528</v>
      </c>
      <c r="M127" s="73">
        <v>446</v>
      </c>
      <c r="N127" s="73">
        <v>507</v>
      </c>
      <c r="O127" s="73">
        <v>547</v>
      </c>
      <c r="P127" s="73">
        <v>499</v>
      </c>
      <c r="Q127" s="73"/>
      <c r="U127" s="308"/>
      <c r="V127" s="168"/>
    </row>
    <row r="128" spans="2:22" ht="15" x14ac:dyDescent="0.25">
      <c r="B128" s="102" t="s">
        <v>134</v>
      </c>
      <c r="C128">
        <v>245</v>
      </c>
      <c r="D128" s="54">
        <v>279</v>
      </c>
      <c r="E128" s="54">
        <v>248</v>
      </c>
      <c r="F128" s="54">
        <v>258</v>
      </c>
      <c r="G128" s="54">
        <v>284</v>
      </c>
      <c r="H128" s="54">
        <v>307</v>
      </c>
      <c r="I128" s="54">
        <v>257</v>
      </c>
      <c r="J128" s="73">
        <v>290</v>
      </c>
      <c r="K128" s="73">
        <v>298</v>
      </c>
      <c r="L128" s="73">
        <v>330</v>
      </c>
      <c r="M128" s="73">
        <v>313</v>
      </c>
      <c r="N128" s="73">
        <v>288</v>
      </c>
      <c r="O128" s="73">
        <v>329</v>
      </c>
      <c r="P128" s="73">
        <v>324</v>
      </c>
      <c r="Q128" s="73"/>
      <c r="U128" s="308"/>
      <c r="V128" s="168"/>
    </row>
    <row r="129" spans="2:22" ht="15" x14ac:dyDescent="0.25">
      <c r="B129" s="102" t="s">
        <v>135</v>
      </c>
      <c r="C129">
        <v>133</v>
      </c>
      <c r="D129" s="54">
        <v>150</v>
      </c>
      <c r="E129" s="54">
        <v>180</v>
      </c>
      <c r="F129" s="54">
        <v>162</v>
      </c>
      <c r="G129" s="54">
        <v>154</v>
      </c>
      <c r="H129" s="54">
        <v>158</v>
      </c>
      <c r="I129" s="54">
        <v>184</v>
      </c>
      <c r="J129" s="73">
        <v>134</v>
      </c>
      <c r="K129" s="73">
        <v>173</v>
      </c>
      <c r="L129" s="73">
        <v>167</v>
      </c>
      <c r="M129" s="73">
        <v>196</v>
      </c>
      <c r="N129" s="73">
        <v>189</v>
      </c>
      <c r="O129" s="73">
        <v>177</v>
      </c>
      <c r="P129" s="73">
        <v>190</v>
      </c>
      <c r="Q129" s="73"/>
      <c r="U129" s="308"/>
      <c r="V129" s="168"/>
    </row>
    <row r="130" spans="2:22" ht="15" x14ac:dyDescent="0.25">
      <c r="B130" s="102" t="s">
        <v>136</v>
      </c>
      <c r="C130">
        <v>79</v>
      </c>
      <c r="D130" s="54">
        <v>76</v>
      </c>
      <c r="E130" s="54">
        <v>87</v>
      </c>
      <c r="F130" s="54">
        <v>111</v>
      </c>
      <c r="G130" s="54">
        <v>88</v>
      </c>
      <c r="H130" s="54">
        <v>88</v>
      </c>
      <c r="I130" s="54">
        <v>91</v>
      </c>
      <c r="J130" s="73">
        <v>108</v>
      </c>
      <c r="K130" s="73">
        <v>81</v>
      </c>
      <c r="L130" s="73">
        <v>106</v>
      </c>
      <c r="M130" s="73">
        <v>98</v>
      </c>
      <c r="N130" s="73">
        <v>99</v>
      </c>
      <c r="O130" s="73">
        <v>109</v>
      </c>
      <c r="P130" s="73">
        <v>90</v>
      </c>
      <c r="Q130" s="73"/>
      <c r="U130" s="308"/>
      <c r="V130" s="168"/>
    </row>
    <row r="131" spans="2:22" ht="15" x14ac:dyDescent="0.25">
      <c r="B131" s="102" t="s">
        <v>137</v>
      </c>
      <c r="C131">
        <v>55</v>
      </c>
      <c r="D131" s="54">
        <v>41</v>
      </c>
      <c r="E131" s="54">
        <v>49</v>
      </c>
      <c r="F131" s="54">
        <v>52</v>
      </c>
      <c r="G131" s="54">
        <v>60</v>
      </c>
      <c r="H131" s="54">
        <v>53</v>
      </c>
      <c r="I131" s="54">
        <v>51</v>
      </c>
      <c r="J131" s="73">
        <v>54</v>
      </c>
      <c r="K131" s="73">
        <v>64</v>
      </c>
      <c r="L131" s="73">
        <v>37</v>
      </c>
      <c r="M131" s="73">
        <v>50</v>
      </c>
      <c r="N131" s="73">
        <v>46</v>
      </c>
      <c r="O131" s="73">
        <v>58</v>
      </c>
      <c r="P131" s="73">
        <v>55</v>
      </c>
      <c r="Q131" s="73"/>
      <c r="U131" s="308"/>
      <c r="V131" s="168"/>
    </row>
    <row r="132" spans="2:22" ht="15" x14ac:dyDescent="0.25">
      <c r="B132" s="102" t="s">
        <v>138</v>
      </c>
      <c r="C132">
        <v>12</v>
      </c>
      <c r="D132" s="54">
        <v>33</v>
      </c>
      <c r="E132" s="54">
        <v>21</v>
      </c>
      <c r="F132" s="54">
        <v>22</v>
      </c>
      <c r="G132" s="54">
        <v>29</v>
      </c>
      <c r="H132" s="54">
        <v>37</v>
      </c>
      <c r="I132" s="54">
        <v>30</v>
      </c>
      <c r="J132" s="73">
        <v>30</v>
      </c>
      <c r="K132" s="73">
        <v>27</v>
      </c>
      <c r="L132" s="73">
        <v>31</v>
      </c>
      <c r="M132" s="73">
        <v>19</v>
      </c>
      <c r="N132" s="73">
        <v>25</v>
      </c>
      <c r="O132" s="73">
        <v>21</v>
      </c>
      <c r="P132" s="73">
        <v>24</v>
      </c>
      <c r="Q132" s="73"/>
      <c r="U132" s="308"/>
      <c r="V132" s="168"/>
    </row>
    <row r="133" spans="2:22" ht="15" x14ac:dyDescent="0.25">
      <c r="B133" s="102" t="s">
        <v>139</v>
      </c>
      <c r="C133">
        <v>14</v>
      </c>
      <c r="D133" s="54">
        <v>3</v>
      </c>
      <c r="E133" s="54">
        <v>14</v>
      </c>
      <c r="F133" s="54">
        <v>15</v>
      </c>
      <c r="G133" s="54">
        <v>14</v>
      </c>
      <c r="H133" s="54">
        <v>5</v>
      </c>
      <c r="I133" s="54">
        <v>21</v>
      </c>
      <c r="J133" s="73">
        <v>18</v>
      </c>
      <c r="K133" s="73">
        <v>14</v>
      </c>
      <c r="L133" s="73">
        <v>13</v>
      </c>
      <c r="M133" s="73">
        <v>14</v>
      </c>
      <c r="N133" s="73">
        <v>10</v>
      </c>
      <c r="O133" s="73">
        <v>14</v>
      </c>
      <c r="P133" s="73">
        <v>13</v>
      </c>
      <c r="Q133" s="73"/>
      <c r="U133" s="308"/>
      <c r="V133" s="168"/>
    </row>
    <row r="134" spans="2:22" ht="15" x14ac:dyDescent="0.25">
      <c r="B134" s="102" t="s">
        <v>140</v>
      </c>
      <c r="C134">
        <v>4</v>
      </c>
      <c r="D134" s="54">
        <v>7</v>
      </c>
      <c r="E134" s="54">
        <v>1</v>
      </c>
      <c r="F134" s="54">
        <v>9</v>
      </c>
      <c r="G134" s="54">
        <v>5</v>
      </c>
      <c r="H134" s="54">
        <v>9</v>
      </c>
      <c r="I134" s="54">
        <v>2</v>
      </c>
      <c r="J134" s="73">
        <v>8</v>
      </c>
      <c r="K134" s="73">
        <v>8</v>
      </c>
      <c r="L134" s="73">
        <v>5</v>
      </c>
      <c r="M134" s="73">
        <v>6</v>
      </c>
      <c r="N134" s="73">
        <v>7</v>
      </c>
      <c r="O134" s="73">
        <v>2</v>
      </c>
      <c r="P134" s="73">
        <v>10</v>
      </c>
      <c r="Q134" s="73"/>
      <c r="U134" s="308"/>
      <c r="V134" s="168"/>
    </row>
    <row r="135" spans="2:22" ht="15" x14ac:dyDescent="0.25">
      <c r="B135" s="102" t="s">
        <v>141</v>
      </c>
      <c r="C135">
        <v>3</v>
      </c>
      <c r="D135" s="54">
        <v>2</v>
      </c>
      <c r="E135" s="54">
        <v>4</v>
      </c>
      <c r="F135" s="54">
        <v>0</v>
      </c>
      <c r="G135" s="54">
        <v>3</v>
      </c>
      <c r="H135" s="54">
        <v>2</v>
      </c>
      <c r="I135" s="54">
        <v>5</v>
      </c>
      <c r="J135" s="73">
        <v>0</v>
      </c>
      <c r="K135" s="73">
        <v>4</v>
      </c>
      <c r="L135" s="73">
        <v>1</v>
      </c>
      <c r="M135" s="73">
        <v>4</v>
      </c>
      <c r="N135" s="73">
        <v>4</v>
      </c>
      <c r="O135" s="73">
        <v>5</v>
      </c>
      <c r="P135" s="73">
        <v>0</v>
      </c>
      <c r="Q135" s="73"/>
      <c r="U135" s="308"/>
      <c r="V135" s="168"/>
    </row>
    <row r="136" spans="2:22" ht="15" x14ac:dyDescent="0.25">
      <c r="B136" s="102" t="s">
        <v>142</v>
      </c>
      <c r="C136">
        <v>2</v>
      </c>
      <c r="D136" s="54">
        <v>1</v>
      </c>
      <c r="E136" s="54">
        <v>1</v>
      </c>
      <c r="F136" s="54">
        <v>3</v>
      </c>
      <c r="G136" s="54">
        <v>0</v>
      </c>
      <c r="H136" s="54">
        <v>2</v>
      </c>
      <c r="I136" s="54">
        <v>2</v>
      </c>
      <c r="J136" s="73">
        <v>1</v>
      </c>
      <c r="K136" s="73">
        <v>0</v>
      </c>
      <c r="L136" s="73">
        <v>1</v>
      </c>
      <c r="M136" s="73">
        <v>1</v>
      </c>
      <c r="N136" s="73">
        <v>2</v>
      </c>
      <c r="O136" s="73">
        <v>2</v>
      </c>
      <c r="P136" s="73">
        <v>3</v>
      </c>
      <c r="Q136" s="73"/>
      <c r="U136" s="308"/>
      <c r="V136" s="168"/>
    </row>
    <row r="137" spans="2:22" ht="15" x14ac:dyDescent="0.25">
      <c r="B137" s="102" t="s">
        <v>143</v>
      </c>
      <c r="C137">
        <v>0</v>
      </c>
      <c r="D137" s="54">
        <v>1</v>
      </c>
      <c r="E137" s="54">
        <v>1</v>
      </c>
      <c r="F137" s="54">
        <v>1</v>
      </c>
      <c r="G137" s="54">
        <v>1</v>
      </c>
      <c r="H137" s="54">
        <v>0</v>
      </c>
      <c r="I137" s="54">
        <v>2</v>
      </c>
      <c r="J137" s="73">
        <v>0</v>
      </c>
      <c r="K137" s="73">
        <v>1</v>
      </c>
      <c r="L137" s="73">
        <v>0</v>
      </c>
      <c r="M137" s="73">
        <v>0</v>
      </c>
      <c r="N137" s="73">
        <v>1</v>
      </c>
      <c r="O137" s="73">
        <v>1</v>
      </c>
      <c r="P137" s="73">
        <v>0</v>
      </c>
      <c r="Q137" s="73"/>
      <c r="U137" s="308"/>
      <c r="V137" s="168"/>
    </row>
    <row r="138" spans="2:22" ht="15" x14ac:dyDescent="0.25">
      <c r="B138" s="50"/>
      <c r="M138" s="73"/>
      <c r="N138" s="73"/>
    </row>
    <row r="139" spans="2:22" ht="15.75" thickBot="1" x14ac:dyDescent="0.3">
      <c r="B139" s="98" t="s">
        <v>296</v>
      </c>
      <c r="C139" s="100" t="s">
        <v>294</v>
      </c>
      <c r="D139" s="101" t="s">
        <v>295</v>
      </c>
      <c r="E139" s="101" t="s">
        <v>297</v>
      </c>
      <c r="F139" s="101" t="s">
        <v>302</v>
      </c>
      <c r="G139" s="101" t="s">
        <v>303</v>
      </c>
      <c r="H139" s="101" t="s">
        <v>304</v>
      </c>
      <c r="I139" s="101" t="s">
        <v>305</v>
      </c>
      <c r="J139" s="101" t="s">
        <v>306</v>
      </c>
      <c r="K139" s="101" t="s">
        <v>307</v>
      </c>
      <c r="L139" s="101" t="s">
        <v>308</v>
      </c>
      <c r="M139" s="101" t="s">
        <v>344</v>
      </c>
      <c r="N139" s="101" t="s">
        <v>345</v>
      </c>
      <c r="O139" s="302" t="s">
        <v>1373</v>
      </c>
      <c r="P139" s="302" t="s">
        <v>1417</v>
      </c>
      <c r="Q139" s="302"/>
    </row>
    <row r="140" spans="2:22" x14ac:dyDescent="0.2">
      <c r="B140" s="46" t="s">
        <v>1338</v>
      </c>
      <c r="C140">
        <f>SUM(C27:C96)</f>
        <v>4954862</v>
      </c>
      <c r="D140">
        <f t="shared" ref="D140:N140" si="0">SUM(D27:D96)</f>
        <v>4956813</v>
      </c>
      <c r="E140">
        <f t="shared" si="0"/>
        <v>4960466</v>
      </c>
      <c r="F140">
        <f t="shared" si="0"/>
        <v>4977177</v>
      </c>
      <c r="G140">
        <f t="shared" si="0"/>
        <v>4985893</v>
      </c>
      <c r="H140">
        <f t="shared" si="0"/>
        <v>4988755</v>
      </c>
      <c r="I140">
        <f t="shared" si="0"/>
        <v>4990277</v>
      </c>
      <c r="J140">
        <f t="shared" si="0"/>
        <v>4986047</v>
      </c>
      <c r="K140">
        <f t="shared" si="0"/>
        <v>4983242</v>
      </c>
      <c r="L140">
        <f t="shared" si="0"/>
        <v>5000896</v>
      </c>
      <c r="M140">
        <f>SUM(M27:M96)</f>
        <v>5044677</v>
      </c>
      <c r="N140">
        <f t="shared" si="0"/>
        <v>5056809</v>
      </c>
      <c r="O140">
        <f t="shared" ref="O140" si="1">SUM(O27:O96)</f>
        <v>5072093</v>
      </c>
      <c r="P140">
        <f>SUM(P27:P96)</f>
        <v>5088643</v>
      </c>
    </row>
    <row r="141" spans="2:22" x14ac:dyDescent="0.2">
      <c r="B141" s="46" t="s">
        <v>1339</v>
      </c>
      <c r="C141">
        <f>SUM(C97:C101)</f>
        <v>241994</v>
      </c>
      <c r="D141">
        <f t="shared" ref="D141:N141" si="2">SUM(D97:D101)</f>
        <v>255367</v>
      </c>
      <c r="E141">
        <f t="shared" si="2"/>
        <v>273446</v>
      </c>
      <c r="F141">
        <f t="shared" si="2"/>
        <v>292443</v>
      </c>
      <c r="G141">
        <f t="shared" si="2"/>
        <v>312288</v>
      </c>
      <c r="H141">
        <f t="shared" si="2"/>
        <v>324093</v>
      </c>
      <c r="I141">
        <f t="shared" si="2"/>
        <v>328265</v>
      </c>
      <c r="J141">
        <f t="shared" si="2"/>
        <v>324554</v>
      </c>
      <c r="K141">
        <f t="shared" si="2"/>
        <v>317771</v>
      </c>
      <c r="L141">
        <f t="shared" si="2"/>
        <v>306526</v>
      </c>
      <c r="M141">
        <f t="shared" si="2"/>
        <v>298794</v>
      </c>
      <c r="N141">
        <f t="shared" si="2"/>
        <v>295938</v>
      </c>
      <c r="O141">
        <f t="shared" ref="O141" si="3">SUM(O97:O101)</f>
        <v>295545</v>
      </c>
      <c r="P141">
        <f>SUM(P97:P101)</f>
        <v>295999</v>
      </c>
    </row>
    <row r="142" spans="2:22" x14ac:dyDescent="0.2">
      <c r="B142" s="46" t="s">
        <v>14</v>
      </c>
      <c r="C142">
        <f>SUM(C102:C106)</f>
        <v>173089</v>
      </c>
      <c r="D142">
        <f t="shared" ref="D142:N142" si="4">SUM(D102:D106)</f>
        <v>180164</v>
      </c>
      <c r="E142">
        <f t="shared" si="4"/>
        <v>186394</v>
      </c>
      <c r="F142">
        <f t="shared" si="4"/>
        <v>193873</v>
      </c>
      <c r="G142">
        <f t="shared" si="4"/>
        <v>200867</v>
      </c>
      <c r="H142">
        <f t="shared" si="4"/>
        <v>211648</v>
      </c>
      <c r="I142">
        <f t="shared" si="4"/>
        <v>223793</v>
      </c>
      <c r="J142">
        <f t="shared" si="4"/>
        <v>239836</v>
      </c>
      <c r="K142">
        <f t="shared" si="4"/>
        <v>256926</v>
      </c>
      <c r="L142">
        <f t="shared" si="4"/>
        <v>274510</v>
      </c>
      <c r="M142">
        <f t="shared" si="4"/>
        <v>284851</v>
      </c>
      <c r="N142">
        <f t="shared" si="4"/>
        <v>288628</v>
      </c>
      <c r="O142">
        <f t="shared" ref="O142" si="5">SUM(O102:O106)</f>
        <v>285759</v>
      </c>
      <c r="P142">
        <f>SUM(P102:P106)</f>
        <v>280325</v>
      </c>
    </row>
    <row r="143" spans="2:22" x14ac:dyDescent="0.2">
      <c r="B143" s="46" t="s">
        <v>15</v>
      </c>
      <c r="C143">
        <f>SUM(C107:C111)</f>
        <v>118170</v>
      </c>
      <c r="D143">
        <f t="shared" ref="D143:N143" si="6">SUM(D107:D111)</f>
        <v>119026</v>
      </c>
      <c r="E143">
        <f t="shared" si="6"/>
        <v>121930</v>
      </c>
      <c r="F143">
        <f t="shared" si="6"/>
        <v>125369</v>
      </c>
      <c r="G143">
        <f t="shared" si="6"/>
        <v>130127</v>
      </c>
      <c r="H143">
        <f t="shared" si="6"/>
        <v>135926</v>
      </c>
      <c r="I143">
        <f t="shared" si="6"/>
        <v>142088</v>
      </c>
      <c r="J143">
        <f t="shared" si="6"/>
        <v>147963</v>
      </c>
      <c r="K143">
        <f t="shared" si="6"/>
        <v>154710</v>
      </c>
      <c r="L143">
        <f t="shared" si="6"/>
        <v>160839</v>
      </c>
      <c r="M143">
        <f t="shared" si="6"/>
        <v>169568</v>
      </c>
      <c r="N143">
        <f t="shared" si="6"/>
        <v>179602</v>
      </c>
      <c r="O143">
        <f t="shared" ref="O143" si="7">SUM(O107:O111)</f>
        <v>192732</v>
      </c>
      <c r="P143">
        <f>SUM(P107:P111)</f>
        <v>207351</v>
      </c>
    </row>
    <row r="144" spans="2:22" x14ac:dyDescent="0.2">
      <c r="B144" s="46" t="s">
        <v>16</v>
      </c>
      <c r="C144">
        <f>SUM(C112:C116)</f>
        <v>73881</v>
      </c>
      <c r="D144">
        <f t="shared" ref="D144:N144" si="8">SUM(D112:D116)</f>
        <v>74340</v>
      </c>
      <c r="E144">
        <f t="shared" si="8"/>
        <v>74706</v>
      </c>
      <c r="F144">
        <f t="shared" si="8"/>
        <v>74925</v>
      </c>
      <c r="G144">
        <f t="shared" si="8"/>
        <v>75218</v>
      </c>
      <c r="H144">
        <f t="shared" si="8"/>
        <v>76128</v>
      </c>
      <c r="I144">
        <f t="shared" si="8"/>
        <v>76915</v>
      </c>
      <c r="J144">
        <f t="shared" si="8"/>
        <v>79335</v>
      </c>
      <c r="K144">
        <f t="shared" si="8"/>
        <v>81938</v>
      </c>
      <c r="L144">
        <f t="shared" si="8"/>
        <v>85184</v>
      </c>
      <c r="M144">
        <f t="shared" si="8"/>
        <v>89405</v>
      </c>
      <c r="N144">
        <f t="shared" si="8"/>
        <v>94445</v>
      </c>
      <c r="O144">
        <f t="shared" ref="O144:P144" si="9">SUM(O112:O116)</f>
        <v>99243</v>
      </c>
      <c r="P144">
        <f t="shared" si="9"/>
        <v>104230</v>
      </c>
    </row>
    <row r="145" spans="2:18" x14ac:dyDescent="0.2">
      <c r="B145" s="201" t="s">
        <v>1407</v>
      </c>
      <c r="C145">
        <f>SUM(C117:C122)</f>
        <v>34685</v>
      </c>
      <c r="D145">
        <f t="shared" ref="D145:N145" si="10">SUM(D117:D122)</f>
        <v>35533</v>
      </c>
      <c r="E145">
        <f t="shared" si="10"/>
        <v>36540</v>
      </c>
      <c r="F145">
        <f t="shared" si="10"/>
        <v>37058</v>
      </c>
      <c r="G145">
        <f t="shared" si="10"/>
        <v>37523</v>
      </c>
      <c r="H145">
        <f t="shared" si="10"/>
        <v>37522</v>
      </c>
      <c r="I145">
        <f t="shared" si="10"/>
        <v>37820</v>
      </c>
      <c r="J145">
        <f t="shared" si="10"/>
        <v>37979</v>
      </c>
      <c r="K145">
        <f t="shared" si="10"/>
        <v>38140</v>
      </c>
      <c r="L145">
        <f t="shared" si="10"/>
        <v>38098</v>
      </c>
      <c r="M145">
        <f t="shared" si="10"/>
        <v>38079</v>
      </c>
      <c r="N145">
        <f t="shared" si="10"/>
        <v>38696</v>
      </c>
      <c r="O145">
        <f t="shared" ref="O145" si="11">SUM(O117:O122)</f>
        <v>40057</v>
      </c>
      <c r="P145">
        <f>SUM(P117:P121)</f>
        <v>38545</v>
      </c>
    </row>
    <row r="146" spans="2:18" x14ac:dyDescent="0.2">
      <c r="B146" s="46" t="s">
        <v>1341</v>
      </c>
      <c r="C146">
        <f>SUM(C122:C137)</f>
        <v>8563</v>
      </c>
      <c r="D146">
        <f t="shared" ref="D146:N146" si="12">SUM(D122:D137)</f>
        <v>8731</v>
      </c>
      <c r="E146">
        <f t="shared" si="12"/>
        <v>9057</v>
      </c>
      <c r="F146">
        <f t="shared" si="12"/>
        <v>9674</v>
      </c>
      <c r="G146">
        <f t="shared" si="12"/>
        <v>10126</v>
      </c>
      <c r="H146">
        <f t="shared" si="12"/>
        <v>10049</v>
      </c>
      <c r="I146">
        <f t="shared" si="12"/>
        <v>10082</v>
      </c>
      <c r="J146">
        <f t="shared" si="12"/>
        <v>10313</v>
      </c>
      <c r="K146">
        <f t="shared" si="12"/>
        <v>10627</v>
      </c>
      <c r="L146">
        <f t="shared" si="12"/>
        <v>10669</v>
      </c>
      <c r="M146">
        <f t="shared" si="12"/>
        <v>10382</v>
      </c>
      <c r="N146">
        <f t="shared" si="12"/>
        <v>10393</v>
      </c>
      <c r="O146">
        <f t="shared" ref="O146" si="13">SUM(O122:O137)</f>
        <v>10452</v>
      </c>
      <c r="P146">
        <f>SUM(P122:P137)</f>
        <v>10509</v>
      </c>
    </row>
    <row r="147" spans="2:18" s="237" customFormat="1" hidden="1" x14ac:dyDescent="0.2">
      <c r="B147" s="253"/>
    </row>
    <row r="148" spans="2:18" x14ac:dyDescent="0.2">
      <c r="B148" s="50" t="s">
        <v>25</v>
      </c>
      <c r="C148">
        <f>SUM(C140:C146)</f>
        <v>5605244</v>
      </c>
      <c r="D148">
        <f t="shared" ref="D148:N148" si="14">SUM(D140:D146)</f>
        <v>5629974</v>
      </c>
      <c r="E148">
        <f t="shared" si="14"/>
        <v>5662539</v>
      </c>
      <c r="F148">
        <f t="shared" si="14"/>
        <v>5710519</v>
      </c>
      <c r="G148">
        <f t="shared" si="14"/>
        <v>5752042</v>
      </c>
      <c r="H148">
        <f t="shared" si="14"/>
        <v>5784121</v>
      </c>
      <c r="I148">
        <f t="shared" si="14"/>
        <v>5809240</v>
      </c>
      <c r="J148">
        <f t="shared" si="14"/>
        <v>5826027</v>
      </c>
      <c r="K148">
        <f t="shared" si="14"/>
        <v>5843354</v>
      </c>
      <c r="L148">
        <f t="shared" si="14"/>
        <v>5876722</v>
      </c>
      <c r="M148">
        <f t="shared" si="14"/>
        <v>5935756</v>
      </c>
      <c r="N148">
        <f t="shared" si="14"/>
        <v>5964511</v>
      </c>
      <c r="O148">
        <f t="shared" ref="O148" si="15">SUM(O140:O146)</f>
        <v>5995881</v>
      </c>
      <c r="P148">
        <f>SUM(P140:P146)</f>
        <v>6025602</v>
      </c>
    </row>
    <row r="150" spans="2:18" x14ac:dyDescent="0.2">
      <c r="F150" s="48" t="s">
        <v>298</v>
      </c>
      <c r="I150" s="48" t="s">
        <v>1355</v>
      </c>
    </row>
    <row r="151" spans="2:18" x14ac:dyDescent="0.2">
      <c r="B151" s="48"/>
    </row>
    <row r="152" spans="2:18" ht="13.5" thickBot="1" x14ac:dyDescent="0.25">
      <c r="B152" s="64" t="s">
        <v>284</v>
      </c>
      <c r="C152" s="256" t="s">
        <v>294</v>
      </c>
      <c r="D152" s="256" t="s">
        <v>295</v>
      </c>
      <c r="E152" s="256" t="s">
        <v>297</v>
      </c>
      <c r="F152" s="256" t="s">
        <v>302</v>
      </c>
      <c r="G152" s="256" t="s">
        <v>303</v>
      </c>
      <c r="H152" s="256" t="s">
        <v>304</v>
      </c>
      <c r="I152" s="103" t="s">
        <v>305</v>
      </c>
      <c r="J152" s="103" t="s">
        <v>306</v>
      </c>
      <c r="K152" s="103" t="s">
        <v>307</v>
      </c>
      <c r="L152" s="103" t="s">
        <v>308</v>
      </c>
      <c r="M152" s="224">
        <v>2023</v>
      </c>
      <c r="N152" s="224">
        <v>2024</v>
      </c>
      <c r="O152" s="224">
        <v>2025</v>
      </c>
      <c r="P152" s="319">
        <v>2026</v>
      </c>
      <c r="Q152" s="319"/>
    </row>
    <row r="153" spans="2:18" x14ac:dyDescent="0.2">
      <c r="B153" s="61" t="s">
        <v>1338</v>
      </c>
      <c r="C153" s="237">
        <v>1231</v>
      </c>
      <c r="D153" s="237">
        <v>4094</v>
      </c>
      <c r="E153" s="237">
        <v>3998</v>
      </c>
      <c r="F153" s="237">
        <v>3961</v>
      </c>
      <c r="G153" s="237">
        <v>3834</v>
      </c>
      <c r="H153" s="237">
        <v>3785</v>
      </c>
      <c r="I153" s="62">
        <v>3786</v>
      </c>
      <c r="J153" s="62">
        <v>3739</v>
      </c>
      <c r="K153" s="62">
        <v>3728</v>
      </c>
      <c r="L153" s="62">
        <v>3751</v>
      </c>
      <c r="M153" s="223">
        <v>3730</v>
      </c>
      <c r="N153" s="223">
        <v>3646</v>
      </c>
      <c r="O153">
        <v>3590</v>
      </c>
      <c r="P153" s="297">
        <v>4142</v>
      </c>
      <c r="R153" s="51" t="s">
        <v>1419</v>
      </c>
    </row>
    <row r="154" spans="2:18" x14ac:dyDescent="0.2">
      <c r="B154" s="61" t="s">
        <v>1339</v>
      </c>
      <c r="C154" s="237">
        <v>1091</v>
      </c>
      <c r="D154" s="237">
        <v>3063</v>
      </c>
      <c r="E154" s="237">
        <v>3223</v>
      </c>
      <c r="F154" s="237">
        <v>3346</v>
      </c>
      <c r="G154" s="237">
        <v>3584</v>
      </c>
      <c r="H154" s="237">
        <v>3594</v>
      </c>
      <c r="I154" s="62">
        <v>3593</v>
      </c>
      <c r="J154" s="62">
        <v>3534</v>
      </c>
      <c r="K154" s="62">
        <v>3499</v>
      </c>
      <c r="L154" s="62">
        <v>3387</v>
      </c>
      <c r="M154" s="223">
        <v>3306</v>
      </c>
      <c r="N154" s="223">
        <v>3187</v>
      </c>
      <c r="O154">
        <v>3233</v>
      </c>
      <c r="P154" s="297">
        <v>3521</v>
      </c>
    </row>
    <row r="155" spans="2:18" x14ac:dyDescent="0.2">
      <c r="B155" s="61" t="s">
        <v>14</v>
      </c>
      <c r="C155" s="237">
        <v>710</v>
      </c>
      <c r="D155" s="237">
        <v>4743</v>
      </c>
      <c r="E155" s="237">
        <v>4809</v>
      </c>
      <c r="F155" s="237">
        <v>4890</v>
      </c>
      <c r="G155" s="237">
        <v>4938</v>
      </c>
      <c r="H155" s="237">
        <v>5111</v>
      </c>
      <c r="I155" s="62">
        <v>5217</v>
      </c>
      <c r="J155" s="62">
        <v>5511</v>
      </c>
      <c r="K155" s="62">
        <v>5726</v>
      </c>
      <c r="L155" s="62">
        <v>6034</v>
      </c>
      <c r="M155" s="223">
        <v>6250</v>
      </c>
      <c r="N155" s="223">
        <v>6290</v>
      </c>
      <c r="O155">
        <v>6020</v>
      </c>
      <c r="P155" s="297">
        <v>6730</v>
      </c>
    </row>
    <row r="156" spans="2:18" x14ac:dyDescent="0.2">
      <c r="B156" s="61" t="s">
        <v>15</v>
      </c>
      <c r="C156" s="237">
        <v>4742</v>
      </c>
      <c r="D156" s="237">
        <v>7212</v>
      </c>
      <c r="E156" s="237">
        <v>7250</v>
      </c>
      <c r="F156" s="237">
        <v>7146</v>
      </c>
      <c r="G156" s="237">
        <v>7295</v>
      </c>
      <c r="H156" s="237">
        <v>7472</v>
      </c>
      <c r="I156" s="62">
        <v>7555</v>
      </c>
      <c r="J156" s="62">
        <v>7605</v>
      </c>
      <c r="K156" s="62">
        <v>7555</v>
      </c>
      <c r="L156" s="62">
        <v>7641</v>
      </c>
      <c r="M156" s="223">
        <v>7631</v>
      </c>
      <c r="N156" s="223">
        <v>7924</v>
      </c>
      <c r="O156">
        <v>8197</v>
      </c>
      <c r="P156" s="297">
        <v>8425</v>
      </c>
    </row>
    <row r="157" spans="2:18" x14ac:dyDescent="0.2">
      <c r="B157" s="61" t="s">
        <v>16</v>
      </c>
      <c r="C157" s="237">
        <v>4980</v>
      </c>
      <c r="D157" s="237">
        <v>9539</v>
      </c>
      <c r="E157" s="237">
        <v>9533</v>
      </c>
      <c r="F157" s="237">
        <v>9415</v>
      </c>
      <c r="G157" s="237">
        <v>9221</v>
      </c>
      <c r="H157" s="237">
        <v>9076</v>
      </c>
      <c r="I157" s="62">
        <v>8934</v>
      </c>
      <c r="J157" s="62">
        <v>8900</v>
      </c>
      <c r="K157" s="62">
        <v>8843</v>
      </c>
      <c r="L157" s="62">
        <v>8850</v>
      </c>
      <c r="M157" s="223">
        <v>9020</v>
      </c>
      <c r="N157" s="223">
        <v>9140</v>
      </c>
      <c r="O157">
        <v>9097</v>
      </c>
      <c r="P157" s="297">
        <v>9036</v>
      </c>
    </row>
    <row r="158" spans="2:18" x14ac:dyDescent="0.2">
      <c r="B158" s="306" t="s">
        <v>1407</v>
      </c>
      <c r="C158" s="237">
        <v>7770</v>
      </c>
      <c r="D158" s="237">
        <v>7749</v>
      </c>
      <c r="E158" s="237">
        <v>7898</v>
      </c>
      <c r="F158" s="237">
        <v>7811</v>
      </c>
      <c r="G158" s="237">
        <v>7742</v>
      </c>
      <c r="H158" s="237">
        <v>7687</v>
      </c>
      <c r="I158" s="62">
        <v>7660</v>
      </c>
      <c r="J158" s="62">
        <v>7502</v>
      </c>
      <c r="K158" s="62">
        <v>7207</v>
      </c>
      <c r="L158" s="62">
        <v>6889</v>
      </c>
      <c r="M158" s="223">
        <v>6852</v>
      </c>
      <c r="N158" s="223">
        <v>6693</v>
      </c>
      <c r="O158" s="223">
        <v>6762</v>
      </c>
      <c r="P158" s="297">
        <v>5911</v>
      </c>
      <c r="Q158" s="223"/>
    </row>
    <row r="159" spans="2:18" x14ac:dyDescent="0.2">
      <c r="B159" s="61" t="s">
        <v>1341</v>
      </c>
      <c r="C159" s="237">
        <v>10088</v>
      </c>
      <c r="D159" s="237">
        <v>3333</v>
      </c>
      <c r="E159" s="237">
        <v>3423</v>
      </c>
      <c r="F159" s="237">
        <v>3598</v>
      </c>
      <c r="G159" s="237">
        <v>3693</v>
      </c>
      <c r="H159" s="237">
        <v>3691</v>
      </c>
      <c r="I159" s="62">
        <v>3643</v>
      </c>
      <c r="J159" s="62">
        <v>3663</v>
      </c>
      <c r="K159" s="62">
        <v>3659</v>
      </c>
      <c r="L159" s="62">
        <v>3678</v>
      </c>
      <c r="M159" s="223">
        <v>3571</v>
      </c>
      <c r="N159" s="223">
        <v>3415</v>
      </c>
      <c r="O159" s="223">
        <v>3359</v>
      </c>
      <c r="P159" s="297">
        <v>2517</v>
      </c>
      <c r="Q159" s="223"/>
    </row>
    <row r="160" spans="2:18" x14ac:dyDescent="0.2">
      <c r="B160" s="61"/>
      <c r="C160" s="237"/>
      <c r="D160" s="237">
        <v>39733</v>
      </c>
      <c r="E160" s="237">
        <v>40134</v>
      </c>
      <c r="F160" s="237">
        <v>40167</v>
      </c>
      <c r="G160" s="237">
        <v>40307</v>
      </c>
      <c r="H160" s="237">
        <v>40416</v>
      </c>
      <c r="I160" s="62">
        <v>40388</v>
      </c>
      <c r="J160" s="62">
        <v>40454</v>
      </c>
      <c r="K160" s="62">
        <v>40217</v>
      </c>
      <c r="L160" s="62">
        <v>40230</v>
      </c>
      <c r="M160" s="223">
        <v>40360</v>
      </c>
      <c r="N160" s="223">
        <v>40295</v>
      </c>
      <c r="O160" s="223">
        <v>40258</v>
      </c>
      <c r="P160" s="223">
        <f>SUM(P153:P159)</f>
        <v>40282</v>
      </c>
      <c r="Q160" s="223"/>
    </row>
    <row r="161" spans="1:30" x14ac:dyDescent="0.2">
      <c r="B161" s="61" t="s">
        <v>283</v>
      </c>
      <c r="C161" s="244">
        <v>42073</v>
      </c>
      <c r="D161" s="244">
        <v>42204</v>
      </c>
      <c r="E161" s="244">
        <v>43092</v>
      </c>
      <c r="F161" s="244">
        <v>42777</v>
      </c>
      <c r="G161" s="244">
        <v>42526</v>
      </c>
      <c r="H161" s="244">
        <v>42378</v>
      </c>
      <c r="I161" s="63">
        <v>42500</v>
      </c>
      <c r="J161" s="62">
        <f>SUM(J153:J160)</f>
        <v>80908</v>
      </c>
      <c r="K161" s="62">
        <f t="shared" ref="K161:L161" si="16">SUM(K153:K160)</f>
        <v>80434</v>
      </c>
      <c r="L161" s="62">
        <f t="shared" si="16"/>
        <v>80460</v>
      </c>
      <c r="M161" s="223">
        <f>SUM(M153:M160)</f>
        <v>80720</v>
      </c>
      <c r="N161" s="223">
        <f>SUM(N153:N159)</f>
        <v>40295</v>
      </c>
      <c r="O161" s="223">
        <f>SUM(O153:O159)</f>
        <v>40258</v>
      </c>
      <c r="P161" s="223">
        <f>SUM(P153:P159)</f>
        <v>40282</v>
      </c>
      <c r="Q161" s="223"/>
      <c r="X161" s="48"/>
      <c r="Y161" s="48"/>
    </row>
    <row r="162" spans="1:30" ht="36" customHeight="1" x14ac:dyDescent="0.2">
      <c r="A162" s="171"/>
      <c r="B162" s="72" t="s">
        <v>1408</v>
      </c>
      <c r="C162" s="238">
        <v>2013</v>
      </c>
      <c r="D162" s="238">
        <v>2014</v>
      </c>
      <c r="E162" s="238">
        <v>2015</v>
      </c>
      <c r="F162" s="238">
        <v>2016</v>
      </c>
      <c r="G162" s="238">
        <v>2017</v>
      </c>
      <c r="H162" s="238">
        <v>2018</v>
      </c>
      <c r="I162" s="72">
        <v>2019</v>
      </c>
      <c r="J162" s="72">
        <v>2020</v>
      </c>
      <c r="K162" s="72">
        <v>2021</v>
      </c>
      <c r="L162" s="72">
        <v>2022</v>
      </c>
      <c r="M162" s="72">
        <v>2023</v>
      </c>
      <c r="N162" s="72">
        <v>2024</v>
      </c>
      <c r="O162" s="72">
        <v>2025</v>
      </c>
      <c r="P162" s="72">
        <v>2026</v>
      </c>
      <c r="Q162" s="72"/>
      <c r="R162" s="57" t="s">
        <v>1418</v>
      </c>
      <c r="S162" s="57" t="s">
        <v>144</v>
      </c>
      <c r="T162" s="57" t="s">
        <v>145</v>
      </c>
      <c r="U162" s="56"/>
      <c r="X162" s="72" t="s">
        <v>309</v>
      </c>
      <c r="Y162" s="56"/>
      <c r="Z162" s="56"/>
      <c r="AA162" s="56"/>
      <c r="AB162" s="56"/>
      <c r="AC162" s="56"/>
      <c r="AD162" s="56"/>
    </row>
    <row r="163" spans="1:30" x14ac:dyDescent="0.2">
      <c r="B163" s="56" t="s">
        <v>1338</v>
      </c>
      <c r="C163" s="257">
        <f>C153/C140*100</f>
        <v>2.4844284260590911E-2</v>
      </c>
      <c r="D163" s="257">
        <f>D153/D140*100</f>
        <v>8.2593392165490206E-2</v>
      </c>
      <c r="E163" s="257">
        <f t="shared" ref="C163:I171" si="17">E153/E140*100</f>
        <v>8.05972664664973E-2</v>
      </c>
      <c r="F163" s="257">
        <f>F153/F140*100</f>
        <v>7.9583265774956363E-2</v>
      </c>
      <c r="G163" s="257">
        <f t="shared" si="17"/>
        <v>7.6896957074690533E-2</v>
      </c>
      <c r="H163" s="257">
        <f>H153/H140*100</f>
        <v>7.5870633053737854E-2</v>
      </c>
      <c r="I163" s="58">
        <f t="shared" si="17"/>
        <v>7.586753200273251E-2</v>
      </c>
      <c r="J163" s="58">
        <f t="shared" ref="J163:O163" si="18">J153/J140*100</f>
        <v>7.498926504302908E-2</v>
      </c>
      <c r="K163" s="58">
        <f t="shared" si="18"/>
        <v>7.4810735661643563E-2</v>
      </c>
      <c r="L163" s="58">
        <f t="shared" si="18"/>
        <v>7.500655882465862E-2</v>
      </c>
      <c r="M163" s="58">
        <f t="shared" si="18"/>
        <v>7.3939322577045066E-2</v>
      </c>
      <c r="N163" s="58">
        <f>N153/N140*100</f>
        <v>7.2100805072922478E-2</v>
      </c>
      <c r="O163" s="58">
        <f t="shared" si="18"/>
        <v>7.0779459288305632E-2</v>
      </c>
      <c r="P163" s="58">
        <f t="shared" ref="P163" si="19">P153/P140*100</f>
        <v>8.139694610134765E-2</v>
      </c>
      <c r="Q163" s="225"/>
      <c r="R163" s="59">
        <f>P163/I163</f>
        <v>1.0728824828309427</v>
      </c>
      <c r="S163" s="60">
        <f>R163^(1/6)</f>
        <v>1.0117938277584941</v>
      </c>
      <c r="T163" s="60">
        <f>-(1-S163)*100</f>
        <v>1.1793827758494135</v>
      </c>
      <c r="U163" s="56"/>
      <c r="X163" s="56"/>
      <c r="Y163" s="56">
        <v>2020</v>
      </c>
      <c r="Z163" s="56">
        <v>2021</v>
      </c>
      <c r="AA163" s="56">
        <v>2022</v>
      </c>
      <c r="AB163" s="57" t="s">
        <v>310</v>
      </c>
      <c r="AC163" s="57" t="s">
        <v>144</v>
      </c>
      <c r="AD163" s="57" t="s">
        <v>145</v>
      </c>
    </row>
    <row r="164" spans="1:30" x14ac:dyDescent="0.2">
      <c r="B164" s="56" t="s">
        <v>1339</v>
      </c>
      <c r="C164" s="257">
        <f>C154/C141*100</f>
        <v>0.45083762407332412</v>
      </c>
      <c r="D164" s="257">
        <f t="shared" si="17"/>
        <v>1.1994502030411134</v>
      </c>
      <c r="E164" s="257">
        <f t="shared" si="17"/>
        <v>1.1786605033534958</v>
      </c>
      <c r="F164" s="257">
        <f t="shared" si="17"/>
        <v>1.1441545873896795</v>
      </c>
      <c r="G164" s="257">
        <f t="shared" si="17"/>
        <v>1.1476585715749565</v>
      </c>
      <c r="H164" s="257">
        <f t="shared" si="17"/>
        <v>1.1089409521341096</v>
      </c>
      <c r="I164" s="58">
        <f>I154/I141*100</f>
        <v>1.0945425190014166</v>
      </c>
      <c r="J164" s="58">
        <f t="shared" ref="J164:M164" si="20">J154/J141*100</f>
        <v>1.0888788922644614</v>
      </c>
      <c r="K164" s="58">
        <f t="shared" si="20"/>
        <v>1.1011074012417748</v>
      </c>
      <c r="L164" s="58">
        <f t="shared" si="20"/>
        <v>1.1049633636298388</v>
      </c>
      <c r="M164" s="58">
        <f t="shared" si="20"/>
        <v>1.1064479206409767</v>
      </c>
      <c r="N164" s="58">
        <f>N154/N141*100</f>
        <v>1.0769147591725294</v>
      </c>
      <c r="O164" s="58">
        <f>O154/O141*100</f>
        <v>1.0939112487100102</v>
      </c>
      <c r="P164" s="58">
        <f>P154/P141*100</f>
        <v>1.1895310457129924</v>
      </c>
      <c r="Q164" s="225"/>
      <c r="R164" s="59">
        <f t="shared" ref="R164:R171" si="21">P164/I164</f>
        <v>1.0867837704452419</v>
      </c>
      <c r="S164" s="60">
        <f t="shared" ref="S164:S171" si="22">R164^(1/6)</f>
        <v>1.0139670850977744</v>
      </c>
      <c r="T164" s="60">
        <f>-(1-S164)*100</f>
        <v>1.3967085097774445</v>
      </c>
      <c r="U164" s="56"/>
      <c r="X164" s="56" t="s">
        <v>18</v>
      </c>
      <c r="Y164" s="56">
        <f t="shared" ref="Y164:Y170" si="23">J153/J140*100</f>
        <v>7.498926504302908E-2</v>
      </c>
      <c r="Z164" s="56">
        <f t="shared" ref="Z164:Z172" si="24">K153/K140*100</f>
        <v>7.4810735661643563E-2</v>
      </c>
      <c r="AA164" s="56">
        <f t="shared" ref="AA164:AA172" si="25">L153/L140*100</f>
        <v>7.500655882465862E-2</v>
      </c>
      <c r="AB164" s="56">
        <f>AA164/Y164</f>
        <v>1.0002306167638744</v>
      </c>
      <c r="AC164" s="56">
        <f>AB164^(1/2)</f>
        <v>1.0001153017346922</v>
      </c>
      <c r="AD164" s="60">
        <f>-(1-AC164)*100</f>
        <v>1.1530173469220806E-2</v>
      </c>
    </row>
    <row r="165" spans="1:30" x14ac:dyDescent="0.2">
      <c r="B165" s="56" t="s">
        <v>14</v>
      </c>
      <c r="C165" s="257">
        <f t="shared" si="17"/>
        <v>0.41019359982436782</v>
      </c>
      <c r="D165" s="257">
        <f t="shared" si="17"/>
        <v>2.632601407606403</v>
      </c>
      <c r="E165" s="257">
        <f t="shared" si="17"/>
        <v>2.580018670128867</v>
      </c>
      <c r="F165" s="257">
        <f t="shared" si="17"/>
        <v>2.5222697332790025</v>
      </c>
      <c r="G165" s="257">
        <f t="shared" si="17"/>
        <v>2.4583430827363379</v>
      </c>
      <c r="H165" s="257">
        <f t="shared" si="17"/>
        <v>2.4148586332022983</v>
      </c>
      <c r="I165" s="58">
        <f t="shared" si="17"/>
        <v>2.3311721099408831</v>
      </c>
      <c r="J165" s="58">
        <f t="shared" ref="J165:M165" si="26">J155/J142*100</f>
        <v>2.2978201771210327</v>
      </c>
      <c r="K165" s="58">
        <f t="shared" si="26"/>
        <v>2.2286572787495231</v>
      </c>
      <c r="L165" s="58">
        <f t="shared" si="26"/>
        <v>2.1980984299296931</v>
      </c>
      <c r="M165" s="58">
        <f t="shared" si="26"/>
        <v>2.1941295624730119</v>
      </c>
      <c r="N165" s="58">
        <f t="shared" ref="N165:O169" si="27">N155/N142*100</f>
        <v>2.1792757459428747</v>
      </c>
      <c r="O165" s="58">
        <f t="shared" si="27"/>
        <v>2.1066703060970955</v>
      </c>
      <c r="P165" s="58">
        <f t="shared" ref="P165" si="28">P155/P142*100</f>
        <v>2.4007848033532508</v>
      </c>
      <c r="Q165" s="225"/>
      <c r="R165" s="59">
        <f t="shared" si="21"/>
        <v>1.029861670494219</v>
      </c>
      <c r="S165" s="60">
        <f t="shared" si="22"/>
        <v>1.0049161268139624</v>
      </c>
      <c r="T165" s="60">
        <f t="shared" ref="T165:T171" si="29">-(1-S165)*100</f>
        <v>0.49161268139623626</v>
      </c>
      <c r="U165" s="56"/>
      <c r="X165" s="56" t="s">
        <v>11</v>
      </c>
      <c r="Y165" s="56">
        <f t="shared" si="23"/>
        <v>1.0888788922644614</v>
      </c>
      <c r="Z165" s="56">
        <f t="shared" si="24"/>
        <v>1.1011074012417748</v>
      </c>
      <c r="AA165" s="56">
        <f t="shared" si="25"/>
        <v>1.1049633636298388</v>
      </c>
      <c r="AB165" s="56">
        <f t="shared" ref="AB165:AB172" si="30">AA165/Y165</f>
        <v>1.0147715889063913</v>
      </c>
      <c r="AC165" s="56">
        <f t="shared" ref="AC165:AC172" si="31">AB165^(1/2)</f>
        <v>1.0073587190799469</v>
      </c>
      <c r="AD165" s="60">
        <f t="shared" ref="AD165:AD172" si="32">-(1-AC165)*100</f>
        <v>0.7358719079946896</v>
      </c>
    </row>
    <row r="166" spans="1:30" x14ac:dyDescent="0.2">
      <c r="B166" s="56" t="s">
        <v>15</v>
      </c>
      <c r="C166" s="257">
        <f t="shared" si="17"/>
        <v>4.0128628247440128</v>
      </c>
      <c r="D166" s="257">
        <f t="shared" si="17"/>
        <v>6.0591803471510426</v>
      </c>
      <c r="E166" s="257">
        <f t="shared" si="17"/>
        <v>5.946034610022144</v>
      </c>
      <c r="F166" s="257">
        <f t="shared" si="17"/>
        <v>5.6999736777034196</v>
      </c>
      <c r="G166" s="257">
        <f t="shared" si="17"/>
        <v>5.6060617704242777</v>
      </c>
      <c r="H166" s="257">
        <f t="shared" si="17"/>
        <v>5.4971087209216778</v>
      </c>
      <c r="I166" s="58">
        <f t="shared" si="17"/>
        <v>5.3171274139969595</v>
      </c>
      <c r="J166" s="58">
        <f t="shared" ref="J166:M166" si="33">J156/J143*100</f>
        <v>5.1397984631292957</v>
      </c>
      <c r="K166" s="58">
        <f t="shared" si="33"/>
        <v>4.8833301014801886</v>
      </c>
      <c r="L166" s="58">
        <f t="shared" si="33"/>
        <v>4.7507134463656202</v>
      </c>
      <c r="M166" s="58">
        <f t="shared" si="33"/>
        <v>4.5002594829213063</v>
      </c>
      <c r="N166" s="58">
        <f t="shared" si="27"/>
        <v>4.4119775949042888</v>
      </c>
      <c r="O166" s="58">
        <f t="shared" si="27"/>
        <v>4.2530560571155807</v>
      </c>
      <c r="P166" s="58">
        <f t="shared" ref="P166" si="34">P156/P143*100</f>
        <v>4.0631586054564481</v>
      </c>
      <c r="Q166" s="225"/>
      <c r="R166" s="59">
        <f t="shared" si="21"/>
        <v>0.76416423551567947</v>
      </c>
      <c r="S166" s="60">
        <f>R166^(1/6)</f>
        <v>0.95616120325501985</v>
      </c>
      <c r="T166" s="60">
        <f>-(1-S166)*100</f>
        <v>-4.3838796744980151</v>
      </c>
      <c r="U166" s="56"/>
      <c r="X166" s="56" t="s">
        <v>12</v>
      </c>
      <c r="Y166" s="56">
        <f t="shared" si="23"/>
        <v>2.2978201771210327</v>
      </c>
      <c r="Z166" s="56">
        <f t="shared" si="24"/>
        <v>2.2286572787495231</v>
      </c>
      <c r="AA166" s="56">
        <f t="shared" si="25"/>
        <v>2.1980984299296931</v>
      </c>
      <c r="AB166" s="56">
        <f t="shared" si="30"/>
        <v>0.95660158780732696</v>
      </c>
      <c r="AC166" s="56">
        <f t="shared" si="31"/>
        <v>0.97806011461838427</v>
      </c>
      <c r="AD166" s="60">
        <f t="shared" si="32"/>
        <v>-2.1939885381615731</v>
      </c>
    </row>
    <row r="167" spans="1:30" x14ac:dyDescent="0.2">
      <c r="B167" s="56" t="s">
        <v>16</v>
      </c>
      <c r="C167" s="257">
        <f t="shared" si="17"/>
        <v>6.7405692938644579</v>
      </c>
      <c r="D167" s="257">
        <f t="shared" si="17"/>
        <v>12.831584611245628</v>
      </c>
      <c r="E167" s="257">
        <f t="shared" si="17"/>
        <v>12.760688565844777</v>
      </c>
      <c r="F167" s="257">
        <f t="shared" si="17"/>
        <v>12.565899232565899</v>
      </c>
      <c r="G167" s="257">
        <f t="shared" si="17"/>
        <v>12.259033741923474</v>
      </c>
      <c r="H167" s="257">
        <f t="shared" si="17"/>
        <v>11.922026061370323</v>
      </c>
      <c r="I167" s="58">
        <f t="shared" si="17"/>
        <v>11.615419619060001</v>
      </c>
      <c r="J167" s="58">
        <f t="shared" ref="J167:M167" si="35">J157/J144*100</f>
        <v>11.218251717400896</v>
      </c>
      <c r="K167" s="58">
        <f t="shared" si="35"/>
        <v>10.792306377993116</v>
      </c>
      <c r="L167" s="58">
        <f t="shared" si="35"/>
        <v>10.389274981217129</v>
      </c>
      <c r="M167" s="58">
        <f t="shared" si="35"/>
        <v>10.088921201275095</v>
      </c>
      <c r="N167" s="58">
        <f t="shared" si="27"/>
        <v>9.677590131822754</v>
      </c>
      <c r="O167" s="58">
        <f t="shared" si="27"/>
        <v>9.1663895690376158</v>
      </c>
      <c r="P167" s="58">
        <f t="shared" ref="P167" si="36">P157/P144*100</f>
        <v>8.6692890722440747</v>
      </c>
      <c r="Q167" s="225"/>
      <c r="R167" s="59">
        <f t="shared" si="21"/>
        <v>0.74636038615586864</v>
      </c>
      <c r="S167" s="60">
        <f t="shared" si="22"/>
        <v>0.95241179112608942</v>
      </c>
      <c r="T167" s="60">
        <f t="shared" si="29"/>
        <v>-4.7588208873910576</v>
      </c>
      <c r="U167" s="56"/>
      <c r="X167" s="56" t="s">
        <v>13</v>
      </c>
      <c r="Y167" s="56">
        <f t="shared" si="23"/>
        <v>5.1397984631292957</v>
      </c>
      <c r="Z167" s="56">
        <f t="shared" si="24"/>
        <v>4.8833301014801886</v>
      </c>
      <c r="AA167" s="56">
        <f t="shared" si="25"/>
        <v>4.7507134463656202</v>
      </c>
      <c r="AB167" s="56">
        <f t="shared" si="30"/>
        <v>0.92429955774437378</v>
      </c>
      <c r="AC167" s="56">
        <f t="shared" si="31"/>
        <v>0.96140499153289904</v>
      </c>
      <c r="AD167" s="60">
        <f t="shared" si="32"/>
        <v>-3.8595008467100955</v>
      </c>
    </row>
    <row r="168" spans="1:30" x14ac:dyDescent="0.2">
      <c r="B168" s="307" t="s">
        <v>1407</v>
      </c>
      <c r="C168" s="257">
        <f t="shared" si="17"/>
        <v>22.401614530776992</v>
      </c>
      <c r="D168" s="257">
        <f t="shared" si="17"/>
        <v>21.80789688458616</v>
      </c>
      <c r="E168" s="257">
        <f t="shared" si="17"/>
        <v>21.614668856048166</v>
      </c>
      <c r="F168" s="257">
        <f t="shared" si="17"/>
        <v>21.07776998219008</v>
      </c>
      <c r="G168" s="257">
        <f t="shared" si="17"/>
        <v>20.632678623777416</v>
      </c>
      <c r="H168" s="257">
        <f t="shared" si="17"/>
        <v>20.486647833271149</v>
      </c>
      <c r="I168" s="58">
        <f t="shared" si="17"/>
        <v>20.253833950290851</v>
      </c>
      <c r="J168" s="58">
        <f t="shared" ref="J168:M168" si="37">J158/J145*100</f>
        <v>19.753021406566788</v>
      </c>
      <c r="K168" s="58">
        <f t="shared" si="37"/>
        <v>18.896171997902464</v>
      </c>
      <c r="L168" s="58">
        <f t="shared" si="37"/>
        <v>18.082314032232663</v>
      </c>
      <c r="M168" s="58">
        <f t="shared" si="37"/>
        <v>17.99417001496888</v>
      </c>
      <c r="N168" s="58">
        <f t="shared" si="27"/>
        <v>17.296361381021296</v>
      </c>
      <c r="O168" s="58">
        <f t="shared" si="27"/>
        <v>16.880944653868237</v>
      </c>
      <c r="P168" s="58">
        <f t="shared" ref="P168" si="38">P158/P145*100</f>
        <v>15.335322350499418</v>
      </c>
      <c r="Q168" s="225"/>
      <c r="R168" s="59">
        <f t="shared" si="21"/>
        <v>0.75715651605207313</v>
      </c>
      <c r="S168" s="60">
        <f t="shared" si="22"/>
        <v>0.95469418514331439</v>
      </c>
      <c r="T168" s="60">
        <f t="shared" si="29"/>
        <v>-4.5305814856685611</v>
      </c>
      <c r="U168" s="56"/>
      <c r="X168" s="56" t="s">
        <v>14</v>
      </c>
      <c r="Y168" s="56">
        <f t="shared" si="23"/>
        <v>11.218251717400896</v>
      </c>
      <c r="Z168" s="56">
        <f t="shared" si="24"/>
        <v>10.792306377993116</v>
      </c>
      <c r="AA168" s="56">
        <f t="shared" si="25"/>
        <v>10.389274981217129</v>
      </c>
      <c r="AB168" s="56">
        <f t="shared" si="30"/>
        <v>0.92610464116276503</v>
      </c>
      <c r="AC168" s="56">
        <f t="shared" si="31"/>
        <v>0.96234330732995954</v>
      </c>
      <c r="AD168" s="60">
        <f t="shared" si="32"/>
        <v>-3.7656692670040459</v>
      </c>
    </row>
    <row r="169" spans="1:30" x14ac:dyDescent="0.2">
      <c r="B169" s="56" t="s">
        <v>1341</v>
      </c>
      <c r="C169" s="257">
        <f t="shared" si="17"/>
        <v>117.80917902604227</v>
      </c>
      <c r="D169" s="257">
        <f t="shared" si="17"/>
        <v>38.174321383575766</v>
      </c>
      <c r="E169" s="257">
        <f t="shared" si="17"/>
        <v>37.793971513746271</v>
      </c>
      <c r="F169" s="257">
        <f t="shared" si="17"/>
        <v>37.192474674384954</v>
      </c>
      <c r="G169" s="257">
        <f t="shared" si="17"/>
        <v>36.470472052143002</v>
      </c>
      <c r="H169" s="257">
        <f t="shared" si="17"/>
        <v>36.730022887849536</v>
      </c>
      <c r="I169" s="58">
        <f t="shared" si="17"/>
        <v>36.133703630232091</v>
      </c>
      <c r="J169" s="58">
        <f t="shared" ref="J169:M169" si="39">J159/J146*100</f>
        <v>35.518277901677493</v>
      </c>
      <c r="K169" s="58">
        <f t="shared" si="39"/>
        <v>34.43116589818387</v>
      </c>
      <c r="L169" s="58">
        <f t="shared" si="39"/>
        <v>34.473708876183338</v>
      </c>
      <c r="M169" s="58">
        <f t="shared" si="39"/>
        <v>34.396070121363898</v>
      </c>
      <c r="N169" s="58">
        <f t="shared" si="27"/>
        <v>32.858654863850667</v>
      </c>
      <c r="O169" s="58">
        <f t="shared" si="27"/>
        <v>32.137389973210865</v>
      </c>
      <c r="P169" s="58">
        <f t="shared" ref="P169" si="40">P159/P146*100</f>
        <v>23.950899229232085</v>
      </c>
      <c r="Q169" s="225"/>
      <c r="R169" s="59">
        <f t="shared" si="21"/>
        <v>0.66284097180652735</v>
      </c>
      <c r="S169" s="60">
        <f t="shared" si="22"/>
        <v>0.93375919376556316</v>
      </c>
      <c r="T169" s="60">
        <f t="shared" si="29"/>
        <v>-6.6240806234436844</v>
      </c>
      <c r="U169" s="56"/>
      <c r="X169" s="56" t="s">
        <v>15</v>
      </c>
      <c r="Y169" s="56">
        <f t="shared" si="23"/>
        <v>19.753021406566788</v>
      </c>
      <c r="Z169" s="56">
        <f t="shared" si="24"/>
        <v>18.896171997902464</v>
      </c>
      <c r="AA169" s="56">
        <f t="shared" si="25"/>
        <v>18.082314032232663</v>
      </c>
      <c r="AB169" s="56">
        <f t="shared" si="30"/>
        <v>0.91542016079733979</v>
      </c>
      <c r="AC169" s="56">
        <f t="shared" si="31"/>
        <v>0.95677591984609422</v>
      </c>
      <c r="AD169" s="60">
        <f t="shared" si="32"/>
        <v>-4.3224080153905771</v>
      </c>
    </row>
    <row r="170" spans="1:30" hidden="1" x14ac:dyDescent="0.2">
      <c r="B170" s="56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 t="e">
        <f t="shared" ref="O170:P170" si="41">O160/O147*100</f>
        <v>#DIV/0!</v>
      </c>
      <c r="P170" s="58" t="e">
        <f t="shared" si="41"/>
        <v>#DIV/0!</v>
      </c>
      <c r="Q170" s="225"/>
      <c r="R170" s="59" t="e">
        <f t="shared" si="21"/>
        <v>#DIV/0!</v>
      </c>
      <c r="S170" s="60" t="e">
        <f>R170^(1/6)</f>
        <v>#DIV/0!</v>
      </c>
      <c r="T170" s="60"/>
      <c r="U170" s="56"/>
      <c r="X170" s="56" t="s">
        <v>16</v>
      </c>
      <c r="Y170" s="56">
        <f t="shared" si="23"/>
        <v>35.518277901677493</v>
      </c>
      <c r="Z170" s="56">
        <f t="shared" si="24"/>
        <v>34.43116589818387</v>
      </c>
      <c r="AA170" s="56">
        <f t="shared" si="25"/>
        <v>34.473708876183338</v>
      </c>
      <c r="AB170" s="56">
        <f t="shared" si="30"/>
        <v>0.97059066240807745</v>
      </c>
      <c r="AC170" s="56">
        <f t="shared" si="31"/>
        <v>0.98518559794998906</v>
      </c>
      <c r="AD170" s="60">
        <f t="shared" si="32"/>
        <v>-1.4814402050010944</v>
      </c>
    </row>
    <row r="171" spans="1:30" x14ac:dyDescent="0.2">
      <c r="B171" s="56" t="s">
        <v>283</v>
      </c>
      <c r="C171" s="257">
        <f t="shared" si="17"/>
        <v>0.75060068749906339</v>
      </c>
      <c r="D171" s="257">
        <f t="shared" si="17"/>
        <v>0.74963046010514434</v>
      </c>
      <c r="E171" s="257">
        <f t="shared" si="17"/>
        <v>0.76100138118254013</v>
      </c>
      <c r="F171" s="257">
        <f t="shared" si="17"/>
        <v>0.74909128224597454</v>
      </c>
      <c r="G171" s="257">
        <f t="shared" si="17"/>
        <v>0.73932005364355824</v>
      </c>
      <c r="H171" s="257">
        <f t="shared" si="17"/>
        <v>0.73266102144128731</v>
      </c>
      <c r="I171" s="58">
        <f t="shared" si="17"/>
        <v>0.73159311717195363</v>
      </c>
      <c r="J171" s="58">
        <f t="shared" ref="J171:M171" si="42">J161/J148*100</f>
        <v>1.3887336945057069</v>
      </c>
      <c r="K171" s="58">
        <f t="shared" si="42"/>
        <v>1.3765039735740809</v>
      </c>
      <c r="L171" s="58">
        <f t="shared" si="42"/>
        <v>1.3691306139715305</v>
      </c>
      <c r="M171" s="58">
        <f t="shared" si="42"/>
        <v>1.3598941735475649</v>
      </c>
      <c r="N171" s="58">
        <f>N161/N148*100</f>
        <v>0.67557927213144542</v>
      </c>
      <c r="O171" s="58">
        <f>O161/O148*100</f>
        <v>0.67142760171524418</v>
      </c>
      <c r="P171" s="58">
        <f>P161/P148*100</f>
        <v>0.66851411692972751</v>
      </c>
      <c r="Q171" s="225"/>
      <c r="R171" s="59">
        <f t="shared" si="21"/>
        <v>0.91377857614890601</v>
      </c>
      <c r="S171" s="60">
        <f t="shared" si="22"/>
        <v>0.98508452186969553</v>
      </c>
      <c r="T171" s="60">
        <f t="shared" si="29"/>
        <v>-1.4915478130304471</v>
      </c>
      <c r="U171" s="56"/>
      <c r="X171" s="56" t="s">
        <v>277</v>
      </c>
      <c r="Y171" s="56">
        <f t="shared" ref="Y171:AD171" si="43">J160/J148*100</f>
        <v>0.69436684725285347</v>
      </c>
      <c r="Z171" s="56">
        <f t="shared" si="43"/>
        <v>0.68825198678704047</v>
      </c>
      <c r="AA171" s="56">
        <f t="shared" si="43"/>
        <v>0.68456530698576523</v>
      </c>
      <c r="AB171" s="56">
        <f t="shared" si="43"/>
        <v>0.67994708677378246</v>
      </c>
      <c r="AC171" s="56">
        <f t="shared" si="43"/>
        <v>0.67557927213144542</v>
      </c>
      <c r="AD171" s="56">
        <f t="shared" si="43"/>
        <v>0.67142760171524418</v>
      </c>
    </row>
    <row r="172" spans="1:30" ht="13.5" thickBot="1" x14ac:dyDescent="0.25">
      <c r="B172" s="56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X172" s="56" t="s">
        <v>283</v>
      </c>
      <c r="Y172" s="56">
        <f>J161/J148*100</f>
        <v>1.3887336945057069</v>
      </c>
      <c r="Z172" s="56">
        <f t="shared" si="24"/>
        <v>1.3765039735740809</v>
      </c>
      <c r="AA172" s="56">
        <f t="shared" si="25"/>
        <v>1.3691306139715305</v>
      </c>
      <c r="AB172" s="56">
        <f t="shared" si="30"/>
        <v>0.98588420471705063</v>
      </c>
      <c r="AC172" s="56">
        <f t="shared" si="31"/>
        <v>0.99291701804181531</v>
      </c>
      <c r="AD172" s="60">
        <f t="shared" si="32"/>
        <v>-0.70829819581846865</v>
      </c>
    </row>
    <row r="173" spans="1:30" x14ac:dyDescent="0.2">
      <c r="A173" s="108"/>
      <c r="B173" s="109" t="s">
        <v>1410</v>
      </c>
      <c r="C173" s="110"/>
      <c r="D173" s="110" t="s">
        <v>274</v>
      </c>
      <c r="E173" s="110"/>
      <c r="F173" s="110"/>
      <c r="G173" s="110"/>
      <c r="H173" s="110"/>
      <c r="I173" s="110"/>
      <c r="J173" s="169"/>
      <c r="K173" s="169"/>
      <c r="L173" s="174"/>
      <c r="M173" s="48"/>
      <c r="N173" s="48"/>
      <c r="O173" s="48"/>
      <c r="P173" s="48"/>
      <c r="Q173" s="48"/>
      <c r="R173" s="48"/>
      <c r="S173" s="48"/>
      <c r="T173" s="48"/>
    </row>
    <row r="174" spans="1:30" x14ac:dyDescent="0.2">
      <c r="A174" s="362"/>
      <c r="B174" s="65"/>
      <c r="C174" s="65" t="s">
        <v>273</v>
      </c>
      <c r="D174" s="66">
        <f>Model!O10</f>
        <v>10</v>
      </c>
      <c r="E174" s="65" t="s">
        <v>275</v>
      </c>
      <c r="F174" s="65"/>
      <c r="G174" s="65"/>
      <c r="H174" s="65"/>
      <c r="I174" s="65"/>
      <c r="L174" s="50"/>
    </row>
    <row r="175" spans="1:30" x14ac:dyDescent="0.2">
      <c r="A175" s="363"/>
      <c r="B175" s="65" t="s">
        <v>18</v>
      </c>
      <c r="C175" s="67">
        <f>Model!G10</f>
        <v>5.6810957916437997E-2</v>
      </c>
      <c r="D175" s="121">
        <f>C175*S163^$D$174</f>
        <v>6.3878155863645536E-2</v>
      </c>
      <c r="E175" s="65">
        <f>(D175-C175)/$D$174</f>
        <v>7.0671979472075391E-4</v>
      </c>
      <c r="F175" s="65"/>
      <c r="G175" s="65"/>
      <c r="H175" s="65"/>
      <c r="I175" s="65"/>
      <c r="L175" s="50"/>
      <c r="R175" s="18"/>
      <c r="S175" s="68" t="s">
        <v>312</v>
      </c>
      <c r="T175" s="65"/>
      <c r="U175" s="107" t="s">
        <v>274</v>
      </c>
      <c r="V175" s="65"/>
      <c r="W175" s="65"/>
      <c r="X175" s="65"/>
      <c r="Y175" s="65"/>
      <c r="Z175" s="65"/>
    </row>
    <row r="176" spans="1:30" x14ac:dyDescent="0.2">
      <c r="A176" s="363"/>
      <c r="B176" s="65" t="s">
        <v>11</v>
      </c>
      <c r="C176" s="67">
        <f>Model!G11</f>
        <v>1.9515960086002537</v>
      </c>
      <c r="D176" s="121">
        <f t="shared" ref="D176:D182" si="44">C176*S164^$D$174</f>
        <v>2.2419632785309083</v>
      </c>
      <c r="E176" s="65">
        <f>(D176-C176)/$D$174</f>
        <v>2.9036726993065455E-2</v>
      </c>
      <c r="F176" s="65"/>
      <c r="G176" s="65"/>
      <c r="H176" s="65"/>
      <c r="I176" s="65"/>
      <c r="L176" s="50"/>
      <c r="R176" s="18"/>
      <c r="S176" s="65"/>
      <c r="T176" s="65" t="s">
        <v>273</v>
      </c>
      <c r="U176" s="66">
        <f>Model!O10</f>
        <v>10</v>
      </c>
      <c r="V176" s="65" t="s">
        <v>275</v>
      </c>
      <c r="W176" s="65"/>
      <c r="X176" s="65"/>
      <c r="Y176" s="65"/>
      <c r="Z176" s="65"/>
    </row>
    <row r="177" spans="1:26" x14ac:dyDescent="0.2">
      <c r="A177" s="363"/>
      <c r="B177" s="65" t="s">
        <v>12</v>
      </c>
      <c r="C177" s="67">
        <f>Model!G12</f>
        <v>3.7665142276422765</v>
      </c>
      <c r="D177" s="121">
        <f t="shared" si="44"/>
        <v>3.9558313717844782</v>
      </c>
      <c r="E177" s="65">
        <f t="shared" ref="E177:E181" si="45">(D177-C177)/$D$174</f>
        <v>1.8931714414220167E-2</v>
      </c>
      <c r="F177" s="65"/>
      <c r="G177" s="65"/>
      <c r="H177" s="65"/>
      <c r="I177" s="65"/>
      <c r="L177" s="50"/>
      <c r="M177" s="74"/>
      <c r="N177" s="74"/>
      <c r="O177" s="74"/>
      <c r="P177" s="74"/>
      <c r="Q177" s="74"/>
      <c r="R177" s="18"/>
      <c r="S177" s="65" t="s">
        <v>18</v>
      </c>
      <c r="T177" s="67">
        <f>Model!G10</f>
        <v>5.6810957916437997E-2</v>
      </c>
      <c r="U177" s="65">
        <f t="shared" ref="U177:U184" si="46">T177*AC164^$U$176</f>
        <v>5.6876495934135206E-2</v>
      </c>
      <c r="V177" s="65">
        <f t="shared" ref="V177:V184" si="47">(U177-T177)/$U$176</f>
        <v>6.553801769720868E-6</v>
      </c>
      <c r="W177" s="65"/>
      <c r="X177" s="65"/>
      <c r="Y177" s="65"/>
      <c r="Z177" s="65"/>
    </row>
    <row r="178" spans="1:26" x14ac:dyDescent="0.2">
      <c r="A178" s="111"/>
      <c r="B178" s="65" t="s">
        <v>13</v>
      </c>
      <c r="C178" s="67">
        <f>Model!G13</f>
        <v>6.3204124498758825</v>
      </c>
      <c r="D178" s="121">
        <f t="shared" si="44"/>
        <v>4.0369800179992756</v>
      </c>
      <c r="E178" s="65">
        <f t="shared" si="45"/>
        <v>-0.22834324318766069</v>
      </c>
      <c r="F178" s="65"/>
      <c r="G178" s="65"/>
      <c r="H178" s="65"/>
      <c r="I178" s="65"/>
      <c r="L178" s="50"/>
      <c r="R178" s="18"/>
      <c r="S178" s="65" t="s">
        <v>11</v>
      </c>
      <c r="T178" s="67">
        <f>Model!G11</f>
        <v>1.9515960086002537</v>
      </c>
      <c r="U178" s="65">
        <f t="shared" si="46"/>
        <v>2.1000586266878911</v>
      </c>
      <c r="V178" s="65">
        <f t="shared" si="47"/>
        <v>1.4846261808763739E-2</v>
      </c>
      <c r="W178" s="65"/>
      <c r="X178" s="65"/>
      <c r="Y178" s="65"/>
      <c r="Z178" s="65"/>
    </row>
    <row r="179" spans="1:26" x14ac:dyDescent="0.2">
      <c r="A179" s="111"/>
      <c r="B179" s="65" t="s">
        <v>14</v>
      </c>
      <c r="C179" s="67">
        <f>Model!G14</f>
        <v>12.207463630613535</v>
      </c>
      <c r="D179" s="121">
        <f>C179*S167^$D$174</f>
        <v>7.4967507817445158</v>
      </c>
      <c r="E179" s="65">
        <f t="shared" si="45"/>
        <v>-0.47107128488690198</v>
      </c>
      <c r="F179" s="65"/>
      <c r="G179" s="65"/>
      <c r="H179" s="65"/>
      <c r="I179" s="65"/>
      <c r="L179" s="50"/>
      <c r="R179" s="18"/>
      <c r="S179" s="65" t="s">
        <v>12</v>
      </c>
      <c r="T179" s="67">
        <f>Model!G12</f>
        <v>3.7665142276422765</v>
      </c>
      <c r="U179" s="65">
        <f t="shared" si="46"/>
        <v>3.0171374759145277</v>
      </c>
      <c r="V179" s="65">
        <f t="shared" si="47"/>
        <v>-7.4937675172774873E-2</v>
      </c>
      <c r="W179" s="65"/>
      <c r="X179" s="65"/>
      <c r="Y179" s="65"/>
      <c r="Z179" s="65"/>
    </row>
    <row r="180" spans="1:26" x14ac:dyDescent="0.2">
      <c r="A180" s="111"/>
      <c r="B180" s="65" t="s">
        <v>15</v>
      </c>
      <c r="C180" s="67">
        <f>Model!G15</f>
        <v>22.692078618225136</v>
      </c>
      <c r="D180" s="121">
        <f t="shared" si="44"/>
        <v>14.273058744044375</v>
      </c>
      <c r="E180" s="65">
        <f>(D180-C180)/$D$174</f>
        <v>-0.84190198741807598</v>
      </c>
      <c r="F180" s="65"/>
      <c r="G180" s="65"/>
      <c r="H180" s="65"/>
      <c r="I180" s="65"/>
      <c r="L180" s="50"/>
      <c r="R180" s="18"/>
      <c r="S180" s="65" t="s">
        <v>13</v>
      </c>
      <c r="T180" s="67">
        <f>Model!G13</f>
        <v>6.3204124498758825</v>
      </c>
      <c r="U180" s="65">
        <f t="shared" si="46"/>
        <v>4.2639209644357212</v>
      </c>
      <c r="V180" s="65">
        <f t="shared" si="47"/>
        <v>-0.20564914854401611</v>
      </c>
      <c r="W180" s="65"/>
      <c r="X180" s="65"/>
      <c r="Y180" s="65"/>
      <c r="Z180" s="65"/>
    </row>
    <row r="181" spans="1:26" x14ac:dyDescent="0.2">
      <c r="A181" s="111"/>
      <c r="B181" s="65" t="s">
        <v>16</v>
      </c>
      <c r="C181" s="67">
        <f>Model!G16</f>
        <v>33.51749539594843</v>
      </c>
      <c r="D181" s="121">
        <f t="shared" si="44"/>
        <v>16.889642901052</v>
      </c>
      <c r="E181" s="65">
        <f t="shared" si="45"/>
        <v>-1.6627852494896431</v>
      </c>
      <c r="F181" s="65"/>
      <c r="G181" s="65"/>
      <c r="H181" s="65"/>
      <c r="I181" s="65"/>
      <c r="L181" s="50"/>
      <c r="R181" s="18"/>
      <c r="S181" s="65" t="s">
        <v>14</v>
      </c>
      <c r="T181" s="67">
        <f>Model!G14</f>
        <v>12.207463630613535</v>
      </c>
      <c r="U181" s="65">
        <f t="shared" si="46"/>
        <v>8.3162156463515462</v>
      </c>
      <c r="V181" s="65">
        <f t="shared" si="47"/>
        <v>-0.3891247984261989</v>
      </c>
      <c r="W181" s="65"/>
      <c r="X181" s="65"/>
      <c r="Y181" s="65"/>
      <c r="Z181" s="65"/>
    </row>
    <row r="182" spans="1:26" x14ac:dyDescent="0.2">
      <c r="A182" s="111"/>
      <c r="B182" s="65" t="s">
        <v>277</v>
      </c>
      <c r="C182" s="67">
        <f>Model!G17</f>
        <v>0</v>
      </c>
      <c r="D182" s="121" t="e">
        <f t="shared" si="44"/>
        <v>#DIV/0!</v>
      </c>
      <c r="E182" s="65" t="e">
        <f>(D182-C182)/$D$174</f>
        <v>#DIV/0!</v>
      </c>
      <c r="F182" s="65"/>
      <c r="G182" s="65"/>
      <c r="H182" s="65"/>
      <c r="I182" s="65"/>
      <c r="L182" s="50"/>
      <c r="R182" s="18"/>
      <c r="S182" s="65" t="s">
        <v>15</v>
      </c>
      <c r="T182" s="67">
        <f>Model!G15</f>
        <v>22.692078618225136</v>
      </c>
      <c r="U182" s="65">
        <f t="shared" si="46"/>
        <v>14.587358086933078</v>
      </c>
      <c r="V182" s="65">
        <f t="shared" si="47"/>
        <v>-0.81047205312920578</v>
      </c>
      <c r="W182" s="65"/>
      <c r="X182" s="65"/>
      <c r="Y182" s="65"/>
      <c r="Z182" s="65"/>
    </row>
    <row r="183" spans="1:26" x14ac:dyDescent="0.2">
      <c r="A183" s="111"/>
      <c r="B183" s="65"/>
      <c r="C183" s="67"/>
      <c r="D183" s="121"/>
      <c r="E183" s="65"/>
      <c r="F183" s="65"/>
      <c r="G183" s="65"/>
      <c r="H183" s="65"/>
      <c r="I183" s="65"/>
      <c r="L183" s="50"/>
      <c r="S183" s="65" t="s">
        <v>16</v>
      </c>
      <c r="T183" s="67">
        <f>Model!G16</f>
        <v>33.51749539594843</v>
      </c>
      <c r="U183" s="65">
        <f t="shared" si="46"/>
        <v>28.870353573240063</v>
      </c>
      <c r="V183" s="65">
        <f t="shared" si="47"/>
        <v>-0.46471418227083666</v>
      </c>
      <c r="W183" s="65"/>
      <c r="X183" s="65"/>
      <c r="Y183" s="65"/>
      <c r="Z183" s="65"/>
    </row>
    <row r="184" spans="1:26" x14ac:dyDescent="0.2">
      <c r="A184" s="111"/>
      <c r="B184" s="65"/>
      <c r="C184" s="65"/>
      <c r="D184" s="121"/>
      <c r="E184" s="65"/>
      <c r="F184" s="65"/>
      <c r="G184" s="65"/>
      <c r="H184" s="65"/>
      <c r="I184" s="65"/>
      <c r="L184" s="50"/>
      <c r="S184" s="65" t="s">
        <v>277</v>
      </c>
      <c r="T184" s="67">
        <f>Model!G17</f>
        <v>0</v>
      </c>
      <c r="U184" s="65">
        <f t="shared" si="46"/>
        <v>0</v>
      </c>
      <c r="V184" s="65">
        <f t="shared" si="47"/>
        <v>0</v>
      </c>
      <c r="W184" s="65"/>
      <c r="X184" s="65"/>
      <c r="Y184" s="65"/>
      <c r="Z184" s="65"/>
    </row>
    <row r="185" spans="1:26" x14ac:dyDescent="0.2">
      <c r="A185" s="111"/>
      <c r="B185" s="65"/>
      <c r="C185" s="65"/>
      <c r="D185" s="65"/>
      <c r="E185" s="65"/>
      <c r="F185" s="65"/>
      <c r="G185" s="65"/>
      <c r="H185" s="65"/>
      <c r="I185" s="65"/>
      <c r="L185" s="50"/>
      <c r="S185" s="65"/>
      <c r="T185" s="67"/>
      <c r="U185" s="65"/>
      <c r="V185" s="65"/>
      <c r="W185" s="65"/>
      <c r="X185" s="65"/>
      <c r="Y185" s="65"/>
      <c r="Z185" s="65"/>
    </row>
    <row r="186" spans="1:26" x14ac:dyDescent="0.2">
      <c r="A186" s="111"/>
      <c r="B186" s="65"/>
      <c r="C186" s="65"/>
      <c r="D186" s="65"/>
      <c r="E186" s="65"/>
      <c r="F186" s="65"/>
      <c r="G186" s="65"/>
      <c r="H186" s="65"/>
      <c r="I186" s="65"/>
      <c r="L186" s="50"/>
      <c r="S186" s="65"/>
      <c r="T186" s="67"/>
      <c r="U186" s="65"/>
      <c r="V186" s="65"/>
      <c r="W186" s="65"/>
      <c r="X186" s="65"/>
      <c r="Y186" s="65"/>
      <c r="Z186" s="65"/>
    </row>
    <row r="187" spans="1:26" ht="12.75" customHeight="1" x14ac:dyDescent="0.2">
      <c r="A187" s="111"/>
      <c r="C187" s="365"/>
      <c r="D187" s="365"/>
      <c r="E187" s="364"/>
      <c r="L187" s="50"/>
      <c r="S187" s="65"/>
      <c r="T187" s="67"/>
      <c r="U187" s="65"/>
      <c r="V187" s="65"/>
      <c r="W187" s="65"/>
      <c r="X187" s="65"/>
      <c r="Y187" s="65"/>
      <c r="Z187" s="65"/>
    </row>
    <row r="188" spans="1:26" ht="15" hidden="1" customHeight="1" x14ac:dyDescent="0.2">
      <c r="C188" s="365"/>
      <c r="D188" s="365"/>
      <c r="E188" s="364"/>
      <c r="L188" s="50"/>
      <c r="S188" s="65"/>
      <c r="T188" s="67"/>
      <c r="U188" s="65"/>
      <c r="V188" s="65"/>
      <c r="W188" s="65"/>
      <c r="X188" s="65"/>
      <c r="Y188" s="65"/>
      <c r="Z188" s="65"/>
    </row>
    <row r="189" spans="1:26" ht="12" hidden="1" customHeight="1" x14ac:dyDescent="0.2">
      <c r="C189" s="365"/>
      <c r="D189" s="365"/>
      <c r="E189" s="364"/>
      <c r="L189" s="50"/>
      <c r="S189" s="65"/>
      <c r="T189" s="67"/>
      <c r="U189" s="65"/>
      <c r="V189" s="65"/>
      <c r="W189" s="65"/>
      <c r="X189" s="65"/>
      <c r="Y189" s="65"/>
      <c r="Z189" s="65"/>
    </row>
    <row r="190" spans="1:26" ht="13.5" hidden="1" customHeight="1" x14ac:dyDescent="0.2">
      <c r="C190" s="365"/>
      <c r="D190" s="365"/>
      <c r="E190" s="364"/>
      <c r="L190" s="50"/>
      <c r="S190" s="65"/>
      <c r="T190" s="65"/>
      <c r="U190" s="65"/>
      <c r="V190" s="65"/>
      <c r="W190" s="65"/>
      <c r="X190" s="65"/>
      <c r="Y190" s="65"/>
      <c r="Z190" s="65"/>
    </row>
    <row r="191" spans="1:26" hidden="1" x14ac:dyDescent="0.2">
      <c r="A191" s="112" t="s">
        <v>311</v>
      </c>
      <c r="B191" s="120"/>
      <c r="C191" s="113"/>
      <c r="D191" s="113">
        <v>2022</v>
      </c>
      <c r="E191" s="113"/>
      <c r="F191" s="113"/>
      <c r="G191" s="113"/>
      <c r="H191" s="113"/>
      <c r="I191" s="114"/>
      <c r="J191" s="114"/>
      <c r="K191" s="114"/>
      <c r="L191" s="173"/>
    </row>
    <row r="192" spans="1:26" hidden="1" x14ac:dyDescent="0.2">
      <c r="A192" s="115" t="s">
        <v>30</v>
      </c>
      <c r="B192" s="114"/>
      <c r="C192" s="114" t="s">
        <v>23</v>
      </c>
      <c r="D192" s="114"/>
      <c r="E192" s="114"/>
      <c r="F192" s="114"/>
      <c r="G192" s="114"/>
      <c r="H192" s="114"/>
      <c r="I192" s="114"/>
      <c r="J192" s="114"/>
      <c r="K192" s="114"/>
      <c r="L192" s="173"/>
    </row>
    <row r="193" spans="1:18" hidden="1" x14ac:dyDescent="0.2">
      <c r="A193" s="115" t="s">
        <v>21</v>
      </c>
      <c r="B193" s="114" t="s">
        <v>20</v>
      </c>
      <c r="C193" s="114" t="s">
        <v>9</v>
      </c>
      <c r="D193" s="114" t="s">
        <v>279</v>
      </c>
      <c r="E193" s="114" t="s">
        <v>281</v>
      </c>
      <c r="F193" s="114" t="s">
        <v>280</v>
      </c>
      <c r="G193" s="71" t="s">
        <v>23</v>
      </c>
      <c r="H193" s="195" t="s">
        <v>149</v>
      </c>
      <c r="I193" s="195" t="s">
        <v>23</v>
      </c>
      <c r="J193" s="114" t="s">
        <v>24</v>
      </c>
      <c r="K193" s="114" t="s">
        <v>336</v>
      </c>
      <c r="L193" s="213" t="s">
        <v>337</v>
      </c>
    </row>
    <row r="194" spans="1:18" hidden="1" x14ac:dyDescent="0.2">
      <c r="A194" s="115" t="s">
        <v>10</v>
      </c>
      <c r="B194" s="114" t="s">
        <v>18</v>
      </c>
      <c r="C194" s="116" t="e">
        <f>SUM(#REF!)</f>
        <v>#REF!</v>
      </c>
      <c r="D194" s="116" t="e">
        <f>SUM(#REF!)</f>
        <v>#REF!</v>
      </c>
      <c r="E194" s="116" t="e">
        <f>SUM(#REF!)</f>
        <v>#REF!</v>
      </c>
      <c r="F194" s="116" t="e">
        <f>SUM(#REF!)</f>
        <v>#REF!</v>
      </c>
      <c r="G194" s="116" t="e">
        <f>SUM(C194:F194)</f>
        <v>#REF!</v>
      </c>
      <c r="H194" s="196" t="e">
        <f>$H$202*G194/$G$202</f>
        <v>#REF!</v>
      </c>
      <c r="I194" s="198" t="e">
        <f>SUM(G194:H194)</f>
        <v>#REF!</v>
      </c>
      <c r="J194" s="116" t="e">
        <f>+SUM(#REF!)</f>
        <v>#REF!</v>
      </c>
      <c r="K194" s="187" t="e">
        <f>G194/J194*100</f>
        <v>#REF!</v>
      </c>
      <c r="L194" s="214" t="e">
        <f>I194/J194*100</f>
        <v>#REF!</v>
      </c>
      <c r="M194" s="127"/>
      <c r="N194" s="127"/>
      <c r="O194" s="127"/>
      <c r="P194" s="127"/>
      <c r="Q194" s="127"/>
    </row>
    <row r="195" spans="1:18" hidden="1" x14ac:dyDescent="0.2">
      <c r="A195" s="115" t="s">
        <v>10</v>
      </c>
      <c r="B195" s="114" t="s">
        <v>11</v>
      </c>
      <c r="C195" s="116" t="e">
        <f>SUM(#REF!)</f>
        <v>#REF!</v>
      </c>
      <c r="D195" s="116" t="e">
        <f>SUM(#REF!)</f>
        <v>#REF!</v>
      </c>
      <c r="E195" s="116" t="e">
        <f>SUM(#REF!)</f>
        <v>#REF!</v>
      </c>
      <c r="F195" s="116" t="e">
        <f>SUM(#REF!)</f>
        <v>#REF!</v>
      </c>
      <c r="G195" s="116" t="e">
        <f t="shared" ref="G195:G202" si="48">SUM(C195:F195)</f>
        <v>#REF!</v>
      </c>
      <c r="H195" s="196" t="e">
        <f t="shared" ref="H195:H201" si="49">$H$202*G195/$G$202</f>
        <v>#REF!</v>
      </c>
      <c r="I195" s="198" t="e">
        <f t="shared" ref="I195:I201" si="50">SUM(G195:H195)</f>
        <v>#REF!</v>
      </c>
      <c r="J195" s="116" t="e">
        <f>+SUM(#REF!)</f>
        <v>#REF!</v>
      </c>
      <c r="K195" s="187" t="e">
        <f t="shared" ref="K195:K202" si="51">G195/J195*100</f>
        <v>#REF!</v>
      </c>
      <c r="L195" s="214" t="e">
        <f>I195/J195*100</f>
        <v>#REF!</v>
      </c>
    </row>
    <row r="196" spans="1:18" hidden="1" x14ac:dyDescent="0.2">
      <c r="A196" s="115" t="s">
        <v>10</v>
      </c>
      <c r="B196" s="114" t="s">
        <v>12</v>
      </c>
      <c r="C196" s="116" t="e">
        <f>SUM(#REF!)</f>
        <v>#REF!</v>
      </c>
      <c r="D196" s="116" t="e">
        <f>SUM(#REF!)</f>
        <v>#REF!</v>
      </c>
      <c r="E196" s="116" t="e">
        <f>SUM(#REF!)</f>
        <v>#REF!</v>
      </c>
      <c r="F196" s="116" t="e">
        <f>SUM(#REF!)</f>
        <v>#REF!</v>
      </c>
      <c r="G196" s="116" t="e">
        <f t="shared" si="48"/>
        <v>#REF!</v>
      </c>
      <c r="H196" s="196" t="e">
        <f t="shared" si="49"/>
        <v>#REF!</v>
      </c>
      <c r="I196" s="198" t="e">
        <f t="shared" si="50"/>
        <v>#REF!</v>
      </c>
      <c r="J196" s="116" t="e">
        <f>+SUM(#REF!)</f>
        <v>#REF!</v>
      </c>
      <c r="K196" s="187" t="e">
        <f t="shared" si="51"/>
        <v>#REF!</v>
      </c>
      <c r="L196" s="214" t="e">
        <f>I196/J196*100</f>
        <v>#REF!</v>
      </c>
    </row>
    <row r="197" spans="1:18" hidden="1" x14ac:dyDescent="0.2">
      <c r="A197" s="115" t="s">
        <v>10</v>
      </c>
      <c r="B197" s="114" t="s">
        <v>13</v>
      </c>
      <c r="C197" s="116" t="e">
        <f>SUM(#REF!)</f>
        <v>#REF!</v>
      </c>
      <c r="D197" s="116" t="e">
        <f>SUM(#REF!)</f>
        <v>#REF!</v>
      </c>
      <c r="E197" s="116" t="e">
        <f>SUM(#REF!)</f>
        <v>#REF!</v>
      </c>
      <c r="F197" s="116" t="e">
        <f>SUM(#REF!)</f>
        <v>#REF!</v>
      </c>
      <c r="G197" s="116" t="e">
        <f t="shared" si="48"/>
        <v>#REF!</v>
      </c>
      <c r="H197" s="196" t="e">
        <f t="shared" si="49"/>
        <v>#REF!</v>
      </c>
      <c r="I197" s="198" t="e">
        <f t="shared" si="50"/>
        <v>#REF!</v>
      </c>
      <c r="J197" s="116" t="e">
        <f>+SUM(#REF!)</f>
        <v>#REF!</v>
      </c>
      <c r="K197" s="187" t="e">
        <f t="shared" si="51"/>
        <v>#REF!</v>
      </c>
      <c r="L197" s="214" t="e">
        <f t="shared" ref="L197:L199" si="52">I197/J197*100</f>
        <v>#REF!</v>
      </c>
    </row>
    <row r="198" spans="1:18" hidden="1" x14ac:dyDescent="0.2">
      <c r="A198" s="115" t="s">
        <v>10</v>
      </c>
      <c r="B198" s="114" t="s">
        <v>14</v>
      </c>
      <c r="C198" s="116" t="e">
        <f>SUM(#REF!)</f>
        <v>#REF!</v>
      </c>
      <c r="D198" s="116" t="e">
        <f>SUM(#REF!)</f>
        <v>#REF!</v>
      </c>
      <c r="E198" s="116" t="e">
        <f>SUM(#REF!)</f>
        <v>#REF!</v>
      </c>
      <c r="F198" s="116" t="e">
        <f>SUM(#REF!)</f>
        <v>#REF!</v>
      </c>
      <c r="G198" s="116" t="e">
        <f t="shared" si="48"/>
        <v>#REF!</v>
      </c>
      <c r="H198" s="196" t="e">
        <f t="shared" si="49"/>
        <v>#REF!</v>
      </c>
      <c r="I198" s="198" t="e">
        <f t="shared" si="50"/>
        <v>#REF!</v>
      </c>
      <c r="J198" s="116" t="e">
        <f>+SUM(#REF!)</f>
        <v>#REF!</v>
      </c>
      <c r="K198" s="187" t="e">
        <f t="shared" si="51"/>
        <v>#REF!</v>
      </c>
      <c r="L198" s="214" t="e">
        <f>I198/J198*100</f>
        <v>#REF!</v>
      </c>
    </row>
    <row r="199" spans="1:18" hidden="1" x14ac:dyDescent="0.2">
      <c r="A199" s="115" t="s">
        <v>10</v>
      </c>
      <c r="B199" s="114" t="s">
        <v>15</v>
      </c>
      <c r="C199" s="116" t="e">
        <f>SUM(#REF!)</f>
        <v>#REF!</v>
      </c>
      <c r="D199" s="116" t="e">
        <f>SUM(#REF!)</f>
        <v>#REF!</v>
      </c>
      <c r="E199" s="116" t="e">
        <f>SUM(#REF!)</f>
        <v>#REF!</v>
      </c>
      <c r="F199" s="116" t="e">
        <f>SUM(#REF!)</f>
        <v>#REF!</v>
      </c>
      <c r="G199" s="116" t="e">
        <f t="shared" si="48"/>
        <v>#REF!</v>
      </c>
      <c r="H199" s="196" t="e">
        <f t="shared" si="49"/>
        <v>#REF!</v>
      </c>
      <c r="I199" s="198" t="e">
        <f t="shared" si="50"/>
        <v>#REF!</v>
      </c>
      <c r="J199" s="116" t="e">
        <f>+SUM(#REF!)</f>
        <v>#REF!</v>
      </c>
      <c r="K199" s="187" t="e">
        <f t="shared" si="51"/>
        <v>#REF!</v>
      </c>
      <c r="L199" s="214" t="e">
        <f t="shared" si="52"/>
        <v>#REF!</v>
      </c>
    </row>
    <row r="200" spans="1:18" hidden="1" x14ac:dyDescent="0.2">
      <c r="A200" s="115" t="s">
        <v>10</v>
      </c>
      <c r="B200" s="114" t="s">
        <v>16</v>
      </c>
      <c r="C200" s="116" t="e">
        <f>SUM(#REF!)</f>
        <v>#REF!</v>
      </c>
      <c r="D200" s="116" t="e">
        <f>SUM(#REF!)</f>
        <v>#REF!</v>
      </c>
      <c r="E200" s="116" t="e">
        <f>SUM(#REF!)</f>
        <v>#REF!</v>
      </c>
      <c r="F200" s="116" t="e">
        <f>SUM(#REF!)</f>
        <v>#REF!</v>
      </c>
      <c r="G200" s="116" t="e">
        <f t="shared" si="48"/>
        <v>#REF!</v>
      </c>
      <c r="H200" s="196" t="e">
        <f t="shared" si="49"/>
        <v>#REF!</v>
      </c>
      <c r="I200" s="198" t="e">
        <f t="shared" si="50"/>
        <v>#REF!</v>
      </c>
      <c r="J200" s="116" t="e">
        <f>+SUM(#REF!)</f>
        <v>#REF!</v>
      </c>
      <c r="K200" s="187" t="e">
        <f t="shared" si="51"/>
        <v>#REF!</v>
      </c>
      <c r="L200" s="214" t="e">
        <f>I200/J200*100</f>
        <v>#REF!</v>
      </c>
    </row>
    <row r="201" spans="1:18" hidden="1" x14ac:dyDescent="0.2">
      <c r="A201" s="115" t="s">
        <v>10</v>
      </c>
      <c r="B201" s="114" t="s">
        <v>277</v>
      </c>
      <c r="C201" s="116" t="e">
        <f>SUM(#REF!)</f>
        <v>#REF!</v>
      </c>
      <c r="D201" s="116" t="e">
        <f>SUM(#REF!)</f>
        <v>#REF!</v>
      </c>
      <c r="E201" s="116" t="e">
        <f>SUM(#REF!)</f>
        <v>#REF!</v>
      </c>
      <c r="F201" s="116" t="e">
        <f>SUM(#REF!)</f>
        <v>#REF!</v>
      </c>
      <c r="G201" s="116" t="e">
        <f t="shared" si="48"/>
        <v>#REF!</v>
      </c>
      <c r="H201" s="196" t="e">
        <f t="shared" si="49"/>
        <v>#REF!</v>
      </c>
      <c r="I201" s="198" t="e">
        <f t="shared" si="50"/>
        <v>#REF!</v>
      </c>
      <c r="J201" s="116" t="e">
        <f>+SUM(#REF!)</f>
        <v>#REF!</v>
      </c>
      <c r="K201" s="187" t="e">
        <f t="shared" si="51"/>
        <v>#REF!</v>
      </c>
      <c r="L201" s="214" t="e">
        <f>I201/J201*100</f>
        <v>#REF!</v>
      </c>
    </row>
    <row r="202" spans="1:18" hidden="1" x14ac:dyDescent="0.2">
      <c r="A202" s="115" t="s">
        <v>10</v>
      </c>
      <c r="B202" s="114" t="s">
        <v>25</v>
      </c>
      <c r="C202" s="116" t="e">
        <f>SUM(C194:C201)</f>
        <v>#REF!</v>
      </c>
      <c r="D202" s="116" t="e">
        <f>SUM(D194:D201)</f>
        <v>#REF!</v>
      </c>
      <c r="E202" s="116" t="e">
        <f t="shared" ref="E202:F202" si="53">SUM(E194:E201)</f>
        <v>#REF!</v>
      </c>
      <c r="F202" s="116" t="e">
        <f t="shared" si="53"/>
        <v>#REF!</v>
      </c>
      <c r="G202" s="116" t="e">
        <f t="shared" si="48"/>
        <v>#REF!</v>
      </c>
      <c r="H202" s="195" t="e">
        <f>SUM(#REF!)</f>
        <v>#REF!</v>
      </c>
      <c r="I202" s="198" t="e">
        <f>SUM(G202:H202)</f>
        <v>#REF!</v>
      </c>
      <c r="J202" s="116" t="e">
        <f>SUM(J194:J201)</f>
        <v>#REF!</v>
      </c>
      <c r="K202" s="187" t="e">
        <f t="shared" si="51"/>
        <v>#REF!</v>
      </c>
      <c r="L202" s="214" t="e">
        <f>I202/J202*100</f>
        <v>#REF!</v>
      </c>
    </row>
    <row r="203" spans="1:18" ht="13.5" hidden="1" thickBot="1" x14ac:dyDescent="0.25">
      <c r="A203" s="117"/>
      <c r="B203" s="118"/>
      <c r="C203" s="118"/>
      <c r="D203" s="118"/>
      <c r="E203" s="118"/>
      <c r="F203" s="118"/>
      <c r="G203" s="118"/>
      <c r="H203" s="118"/>
      <c r="I203" s="124" t="s">
        <v>316</v>
      </c>
      <c r="J203" s="186"/>
      <c r="K203" s="186"/>
      <c r="L203" s="175"/>
      <c r="M203" s="70"/>
      <c r="N203" s="70"/>
      <c r="O203" s="70"/>
      <c r="P203" s="70"/>
      <c r="Q203" s="70"/>
      <c r="R203" s="70"/>
    </row>
    <row r="205" spans="1:18" hidden="1" x14ac:dyDescent="0.2">
      <c r="A205" t="s">
        <v>267</v>
      </c>
    </row>
    <row r="206" spans="1:18" hidden="1" x14ac:dyDescent="0.2">
      <c r="B206">
        <v>1987</v>
      </c>
      <c r="C206">
        <v>1994</v>
      </c>
      <c r="D206">
        <v>2000</v>
      </c>
      <c r="E206">
        <v>2005</v>
      </c>
    </row>
    <row r="207" spans="1:18" hidden="1" x14ac:dyDescent="0.2">
      <c r="A207" t="s">
        <v>268</v>
      </c>
      <c r="B207">
        <v>68.400000000000006</v>
      </c>
      <c r="C207">
        <v>72.7</v>
      </c>
      <c r="D207">
        <v>79.400000000000006</v>
      </c>
      <c r="E207">
        <v>82.6</v>
      </c>
    </row>
    <row r="208" spans="1:18" hidden="1" x14ac:dyDescent="0.2">
      <c r="A208" t="s">
        <v>269</v>
      </c>
      <c r="B208">
        <v>43.7</v>
      </c>
      <c r="C208">
        <v>47.3</v>
      </c>
      <c r="D208">
        <v>56.2</v>
      </c>
      <c r="E208">
        <v>62.6</v>
      </c>
    </row>
    <row r="209" spans="1:27" hidden="1" x14ac:dyDescent="0.2"/>
    <row r="210" spans="1:27" hidden="1" x14ac:dyDescent="0.2">
      <c r="A210" t="s">
        <v>270</v>
      </c>
    </row>
    <row r="211" spans="1:27" hidden="1" x14ac:dyDescent="0.2">
      <c r="B211">
        <v>1987</v>
      </c>
      <c r="C211">
        <v>1994</v>
      </c>
      <c r="D211">
        <v>2000</v>
      </c>
      <c r="E211">
        <v>2005</v>
      </c>
      <c r="F211" t="s">
        <v>271</v>
      </c>
      <c r="G211" t="s">
        <v>272</v>
      </c>
      <c r="H211" t="s">
        <v>145</v>
      </c>
    </row>
    <row r="212" spans="1:27" hidden="1" x14ac:dyDescent="0.2">
      <c r="A212" t="s">
        <v>268</v>
      </c>
      <c r="B212">
        <f>1-(B207/100)</f>
        <v>0.31599999999999995</v>
      </c>
      <c r="C212">
        <f t="shared" ref="C212:E213" si="54">1-(C207/100)</f>
        <v>0.27300000000000002</v>
      </c>
      <c r="D212">
        <f t="shared" si="54"/>
        <v>0.20599999999999996</v>
      </c>
      <c r="E212">
        <f t="shared" si="54"/>
        <v>0.17400000000000004</v>
      </c>
      <c r="F212" s="3">
        <f>E212/B212</f>
        <v>0.55063291139240533</v>
      </c>
      <c r="G212" s="3">
        <f>F212^(1/18)</f>
        <v>0.96739414296463111</v>
      </c>
      <c r="H212" s="3">
        <f>-(1-G212)*100</f>
        <v>-3.260585703536889</v>
      </c>
      <c r="I212" s="3"/>
    </row>
    <row r="213" spans="1:27" hidden="1" x14ac:dyDescent="0.2">
      <c r="A213" t="s">
        <v>269</v>
      </c>
      <c r="B213">
        <f>1-(B208/100)</f>
        <v>0.56299999999999994</v>
      </c>
      <c r="C213">
        <f t="shared" si="54"/>
        <v>0.52700000000000002</v>
      </c>
      <c r="D213">
        <f t="shared" si="54"/>
        <v>0.43799999999999994</v>
      </c>
      <c r="E213">
        <f t="shared" si="54"/>
        <v>0.374</v>
      </c>
      <c r="F213" s="3">
        <f>E213/B213</f>
        <v>0.66429840142095919</v>
      </c>
      <c r="G213" s="3">
        <f>F213^(1/18)</f>
        <v>0.9775326890959406</v>
      </c>
      <c r="H213" s="3">
        <f>-(1-G213)*100</f>
        <v>-2.2467310904059401</v>
      </c>
      <c r="I213" s="3"/>
    </row>
    <row r="214" spans="1:27" hidden="1" x14ac:dyDescent="0.2"/>
    <row r="215" spans="1:27" hidden="1" x14ac:dyDescent="0.2">
      <c r="C215" t="s">
        <v>274</v>
      </c>
      <c r="I215" s="49"/>
    </row>
    <row r="216" spans="1:27" hidden="1" x14ac:dyDescent="0.2">
      <c r="B216" t="s">
        <v>273</v>
      </c>
      <c r="C216" s="26">
        <f>Model!O10</f>
        <v>10</v>
      </c>
      <c r="D216" t="s">
        <v>275</v>
      </c>
    </row>
    <row r="217" spans="1:27" hidden="1" x14ac:dyDescent="0.2">
      <c r="A217" t="s">
        <v>18</v>
      </c>
      <c r="B217" s="18">
        <f>Model!G10</f>
        <v>5.6810957916437997E-2</v>
      </c>
      <c r="C217" s="18">
        <f>B217</f>
        <v>5.6810957916437997E-2</v>
      </c>
      <c r="D217" t="e">
        <f>(C217-B217)/#REF!</f>
        <v>#REF!</v>
      </c>
    </row>
    <row r="218" spans="1:27" hidden="1" x14ac:dyDescent="0.2">
      <c r="A218" t="s">
        <v>11</v>
      </c>
      <c r="B218" s="18">
        <f>Model!G11</f>
        <v>1.9515960086002537</v>
      </c>
      <c r="C218">
        <f>B218*$G$212^$C$216</f>
        <v>1.4009558778839981</v>
      </c>
      <c r="D218" t="e">
        <f>(C218-B218)/#REF!</f>
        <v>#REF!</v>
      </c>
    </row>
    <row r="219" spans="1:27" hidden="1" x14ac:dyDescent="0.2">
      <c r="A219" t="s">
        <v>12</v>
      </c>
      <c r="B219" s="18">
        <f>Model!G12</f>
        <v>3.7665142276422765</v>
      </c>
      <c r="C219">
        <f>B219*$G$212^$C$216</f>
        <v>2.7037974166250649</v>
      </c>
      <c r="D219" t="e">
        <f>(C219-B219)/#REF!</f>
        <v>#REF!</v>
      </c>
    </row>
    <row r="220" spans="1:27" hidden="1" x14ac:dyDescent="0.2">
      <c r="A220" t="s">
        <v>13</v>
      </c>
      <c r="B220" s="18">
        <f>Model!G13</f>
        <v>6.3204124498758825</v>
      </c>
      <c r="C220">
        <f>B220*$G$213^$C$216</f>
        <v>5.0356821849948243</v>
      </c>
      <c r="D220" t="e">
        <f>(C220-B220)/#REF!</f>
        <v>#REF!</v>
      </c>
    </row>
    <row r="221" spans="1:27" hidden="1" x14ac:dyDescent="0.2">
      <c r="A221" t="s">
        <v>14</v>
      </c>
      <c r="B221" s="18">
        <f>Model!G14</f>
        <v>12.207463630613535</v>
      </c>
      <c r="C221">
        <f>B221*$G$213^$C$216</f>
        <v>9.7260910765182729</v>
      </c>
      <c r="D221" t="e">
        <f>(C221-B221)/#REF!</f>
        <v>#REF!</v>
      </c>
    </row>
    <row r="222" spans="1:27" hidden="1" x14ac:dyDescent="0.2">
      <c r="A222" t="s">
        <v>15</v>
      </c>
      <c r="B222" s="18">
        <f>Model!G15</f>
        <v>22.692078618225136</v>
      </c>
      <c r="C222">
        <f>B222*$G$213^$C$216</f>
        <v>18.079531509141031</v>
      </c>
      <c r="D222" t="e">
        <f>(C222-B222)/#REF!</f>
        <v>#REF!</v>
      </c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AA222" s="3"/>
    </row>
    <row r="223" spans="1:27" hidden="1" x14ac:dyDescent="0.2">
      <c r="A223" t="s">
        <v>16</v>
      </c>
      <c r="B223" s="18">
        <f>Model!G16</f>
        <v>33.51749539594843</v>
      </c>
      <c r="C223">
        <f>B223*$G$213^$C$216</f>
        <v>26.704500029003334</v>
      </c>
      <c r="D223" t="e">
        <f>(C223-B223)/#REF!</f>
        <v>#REF!</v>
      </c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AA223" s="3"/>
    </row>
    <row r="224" spans="1:27" hidden="1" x14ac:dyDescent="0.2">
      <c r="A224" t="s">
        <v>277</v>
      </c>
      <c r="B224" s="18">
        <f>Model!G17</f>
        <v>0</v>
      </c>
      <c r="C224">
        <f>B224*$G$213^$C$216</f>
        <v>0</v>
      </c>
      <c r="D224" t="e">
        <f>(C224-B224)/#REF!</f>
        <v>#REF!</v>
      </c>
    </row>
    <row r="225" spans="1:9" hidden="1" x14ac:dyDescent="0.2">
      <c r="B225" s="18"/>
    </row>
    <row r="226" spans="1:9" ht="30" hidden="1" customHeight="1" x14ac:dyDescent="0.2">
      <c r="C226" s="366" t="s">
        <v>315</v>
      </c>
      <c r="D226" s="366"/>
      <c r="E226" s="366"/>
      <c r="F226" s="367"/>
      <c r="G226" s="122" t="s">
        <v>25</v>
      </c>
      <c r="H226" s="123" t="s">
        <v>352</v>
      </c>
      <c r="I226" s="48"/>
    </row>
    <row r="228" spans="1:9" x14ac:dyDescent="0.2">
      <c r="F228" t="s">
        <v>1411</v>
      </c>
    </row>
    <row r="229" spans="1:9" x14ac:dyDescent="0.2">
      <c r="A229" s="112" t="s">
        <v>1420</v>
      </c>
      <c r="B229" s="120"/>
      <c r="C229" s="113"/>
      <c r="D229" s="305" t="e">
        <f>#REF!</f>
        <v>#REF!</v>
      </c>
      <c r="E229" s="113"/>
      <c r="F229" s="113"/>
      <c r="G229" s="113"/>
      <c r="H229" s="113"/>
    </row>
    <row r="230" spans="1:9" x14ac:dyDescent="0.2">
      <c r="A230" s="115" t="s">
        <v>30</v>
      </c>
      <c r="B230" s="114"/>
      <c r="C230" s="114" t="s">
        <v>23</v>
      </c>
      <c r="D230" s="114"/>
      <c r="E230" s="114"/>
      <c r="F230" s="114"/>
      <c r="G230" s="114"/>
      <c r="H230" s="114"/>
    </row>
    <row r="231" spans="1:9" x14ac:dyDescent="0.2">
      <c r="A231" s="115" t="s">
        <v>21</v>
      </c>
      <c r="B231" s="114" t="s">
        <v>20</v>
      </c>
      <c r="C231" s="71" t="s">
        <v>23</v>
      </c>
      <c r="D231" s="195" t="s">
        <v>149</v>
      </c>
      <c r="E231" s="195" t="s">
        <v>23</v>
      </c>
      <c r="F231" s="114" t="s">
        <v>24</v>
      </c>
      <c r="G231" s="71" t="s">
        <v>350</v>
      </c>
      <c r="H231" s="213" t="s">
        <v>337</v>
      </c>
    </row>
    <row r="232" spans="1:9" x14ac:dyDescent="0.2">
      <c r="A232" s="115" t="s">
        <v>10</v>
      </c>
      <c r="B232" s="114" t="s">
        <v>1338</v>
      </c>
      <c r="C232" s="116">
        <f>SUM('Indskrevne plejebolig dec 2025'!C7:C104)</f>
        <v>4177.4471990517741</v>
      </c>
      <c r="D232" s="196">
        <f>Model!E10</f>
        <v>0</v>
      </c>
      <c r="E232" s="198">
        <f>SUM(C232:D232)</f>
        <v>4177.4471990517741</v>
      </c>
      <c r="F232" s="312">
        <f>P140</f>
        <v>5088643</v>
      </c>
      <c r="G232" s="187">
        <f>C232/F232*100</f>
        <v>8.209354043999105E-2</v>
      </c>
      <c r="H232" s="214">
        <f>E232/F232*100</f>
        <v>8.209354043999105E-2</v>
      </c>
    </row>
    <row r="233" spans="1:9" x14ac:dyDescent="0.2">
      <c r="A233" s="115" t="s">
        <v>10</v>
      </c>
      <c r="B233" s="114" t="s">
        <v>1339</v>
      </c>
      <c r="C233" s="116">
        <f>SUM('Indskrevne plejebolig dec 2025'!D7:D104)</f>
        <v>3532.6929506239317</v>
      </c>
      <c r="D233" s="196">
        <f>Model!E11</f>
        <v>0</v>
      </c>
      <c r="E233" s="198">
        <f t="shared" ref="E233:E235" si="55">SUM(C233:D233)</f>
        <v>3532.6929506239317</v>
      </c>
      <c r="F233" s="312">
        <f t="shared" ref="F233:F238" si="56">P141</f>
        <v>295999</v>
      </c>
      <c r="G233" s="187">
        <f t="shared" ref="G233:G237" si="57">C233/F233*100</f>
        <v>1.1934813802154507</v>
      </c>
      <c r="H233" s="214">
        <f t="shared" ref="H233:H238" si="58">E233/F233*100</f>
        <v>1.1934813802154507</v>
      </c>
    </row>
    <row r="234" spans="1:9" x14ac:dyDescent="0.2">
      <c r="A234" s="115" t="s">
        <v>10</v>
      </c>
      <c r="B234" s="114" t="s">
        <v>14</v>
      </c>
      <c r="C234" s="116">
        <f>SUM('Indskrevne plejebolig dec 2025'!E7:E104)</f>
        <v>6753.5978650053767</v>
      </c>
      <c r="D234" s="196">
        <f>Model!E12</f>
        <v>0</v>
      </c>
      <c r="E234" s="198">
        <f>SUM(C234:D234)</f>
        <v>6753.5978650053767</v>
      </c>
      <c r="F234" s="312">
        <f t="shared" si="56"/>
        <v>280325</v>
      </c>
      <c r="G234" s="187">
        <f t="shared" si="57"/>
        <v>2.4092028413467856</v>
      </c>
      <c r="H234" s="214">
        <f t="shared" si="58"/>
        <v>2.4092028413467856</v>
      </c>
    </row>
    <row r="235" spans="1:9" x14ac:dyDescent="0.2">
      <c r="A235" s="115" t="s">
        <v>10</v>
      </c>
      <c r="B235" s="114" t="s">
        <v>15</v>
      </c>
      <c r="C235" s="116">
        <f>SUM('Indskrevne plejebolig dec 2025'!F7:F104)</f>
        <v>8466.3791166686206</v>
      </c>
      <c r="D235" s="196">
        <f>Model!E13</f>
        <v>0</v>
      </c>
      <c r="E235" s="198">
        <f t="shared" si="55"/>
        <v>8466.3791166686206</v>
      </c>
      <c r="F235" s="312">
        <f t="shared" si="56"/>
        <v>207351</v>
      </c>
      <c r="G235" s="187">
        <f t="shared" si="57"/>
        <v>4.0831146783322101</v>
      </c>
      <c r="H235" s="214">
        <f t="shared" si="58"/>
        <v>4.0831146783322101</v>
      </c>
    </row>
    <row r="236" spans="1:9" x14ac:dyDescent="0.2">
      <c r="A236" s="115" t="s">
        <v>10</v>
      </c>
      <c r="B236" s="114" t="s">
        <v>16</v>
      </c>
      <c r="C236" s="116">
        <f>SUM('Indskrevne plejebolig dec 2025'!G7:G104)</f>
        <v>9099.8979711687571</v>
      </c>
      <c r="D236" s="196">
        <f>Model!E14</f>
        <v>0</v>
      </c>
      <c r="E236" s="198">
        <f>SUM(C236:D236)</f>
        <v>9099.8979711687571</v>
      </c>
      <c r="F236" s="312">
        <f t="shared" si="56"/>
        <v>104230</v>
      </c>
      <c r="G236" s="187">
        <f t="shared" si="57"/>
        <v>8.7305938512604406</v>
      </c>
      <c r="H236" s="214">
        <f t="shared" si="58"/>
        <v>8.7305938512604406</v>
      </c>
    </row>
    <row r="237" spans="1:9" x14ac:dyDescent="0.2">
      <c r="A237" s="115" t="s">
        <v>10</v>
      </c>
      <c r="B237" s="71" t="s">
        <v>1407</v>
      </c>
      <c r="C237" s="116">
        <f>SUM('Indskrevne plejebolig dec 2025'!H7:H104)</f>
        <v>5936.6723965571882</v>
      </c>
      <c r="D237" s="196">
        <f>Model!E15</f>
        <v>0</v>
      </c>
      <c r="E237" s="198">
        <f>SUM(C237:D237)</f>
        <v>5936.6723965571882</v>
      </c>
      <c r="F237" s="312">
        <f t="shared" si="56"/>
        <v>38545</v>
      </c>
      <c r="G237" s="187">
        <f t="shared" si="57"/>
        <v>15.401926051516899</v>
      </c>
      <c r="H237" s="214">
        <f t="shared" si="58"/>
        <v>15.401926051516899</v>
      </c>
    </row>
    <row r="238" spans="1:9" x14ac:dyDescent="0.2">
      <c r="A238" s="115" t="s">
        <v>10</v>
      </c>
      <c r="B238" s="114" t="s">
        <v>1341</v>
      </c>
      <c r="C238" s="116">
        <f>SUM('Indskrevne plejebolig dec 2025'!I7:I104)</f>
        <v>2526.7029823493608</v>
      </c>
      <c r="D238" s="196">
        <f>Model!E16</f>
        <v>0</v>
      </c>
      <c r="E238" s="198">
        <f>SUM(C238:D238)</f>
        <v>2526.7029823493608</v>
      </c>
      <c r="F238" s="312">
        <f t="shared" si="56"/>
        <v>10509</v>
      </c>
      <c r="G238" s="187">
        <f>C238/F238*100</f>
        <v>24.04322944475555</v>
      </c>
      <c r="H238" s="214">
        <f t="shared" si="58"/>
        <v>24.04322944475555</v>
      </c>
    </row>
    <row r="239" spans="1:9" hidden="1" x14ac:dyDescent="0.2">
      <c r="A239" s="115"/>
      <c r="B239" s="237"/>
      <c r="C239" s="254"/>
      <c r="D239" s="244"/>
      <c r="E239" s="254"/>
      <c r="F239" s="313"/>
      <c r="G239" s="247"/>
      <c r="H239" s="251"/>
    </row>
    <row r="240" spans="1:9" x14ac:dyDescent="0.2">
      <c r="A240" s="115" t="s">
        <v>10</v>
      </c>
      <c r="B240" s="114" t="s">
        <v>25</v>
      </c>
      <c r="C240" s="116">
        <f>SUM(C232:C238)</f>
        <v>40493.390481425005</v>
      </c>
      <c r="D240" s="196">
        <f>Model!E18</f>
        <v>0</v>
      </c>
      <c r="E240" s="198">
        <f>SUM(C240:D240)</f>
        <v>40493.390481425005</v>
      </c>
      <c r="F240" s="312">
        <f>SUM(F232:F239)</f>
        <v>6025602</v>
      </c>
      <c r="G240" s="187">
        <f t="shared" ref="G240" si="59">C240/F240*100</f>
        <v>0.67202232210864576</v>
      </c>
      <c r="H240" s="214">
        <f t="shared" ref="H240" si="60">E240/F240*100</f>
        <v>0.67202232210864576</v>
      </c>
    </row>
    <row r="241" spans="1:8" ht="13.5" thickBot="1" x14ac:dyDescent="0.25">
      <c r="A241" s="117"/>
      <c r="B241" s="118"/>
      <c r="C241" s="118"/>
      <c r="D241" s="118"/>
      <c r="E241" s="124" t="s">
        <v>316</v>
      </c>
      <c r="F241" s="186"/>
      <c r="G241" s="186"/>
      <c r="H241" s="175"/>
    </row>
  </sheetData>
  <mergeCells count="4">
    <mergeCell ref="A174:A177"/>
    <mergeCell ref="E187:E190"/>
    <mergeCell ref="C187:D190"/>
    <mergeCell ref="C226:F226"/>
  </mergeCells>
  <phoneticPr fontId="0" type="noConversion"/>
  <pageMargins left="0.75" right="0.75" top="1" bottom="1" header="0" footer="0"/>
  <pageSetup paperSize="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120B1-17E4-4728-8B96-F25D5484586E}">
  <sheetPr codeName="Sheet2">
    <tabColor theme="7" tint="0.39997558519241921"/>
  </sheetPr>
  <dimension ref="A3:O955"/>
  <sheetViews>
    <sheetView workbookViewId="0">
      <selection activeCell="B13" sqref="B13"/>
    </sheetView>
  </sheetViews>
  <sheetFormatPr defaultRowHeight="12.75" x14ac:dyDescent="0.2"/>
  <cols>
    <col min="1" max="1" width="57.28515625" bestFit="1" customWidth="1"/>
    <col min="2" max="2" width="25.85546875" bestFit="1" customWidth="1"/>
    <col min="3" max="3" width="11.28515625" bestFit="1" customWidth="1"/>
    <col min="4" max="4" width="12.42578125" bestFit="1" customWidth="1"/>
    <col min="6" max="6" width="16.7109375" bestFit="1" customWidth="1"/>
    <col min="7" max="7" width="25.85546875" bestFit="1" customWidth="1"/>
    <col min="8" max="8" width="19.85546875" bestFit="1" customWidth="1"/>
    <col min="12" max="12" width="25.85546875" bestFit="1" customWidth="1"/>
  </cols>
  <sheetData>
    <row r="3" spans="1:15" x14ac:dyDescent="0.2">
      <c r="F3" s="48" t="s">
        <v>1336</v>
      </c>
      <c r="G3" s="48" t="s">
        <v>1427</v>
      </c>
    </row>
    <row r="4" spans="1:15" x14ac:dyDescent="0.2">
      <c r="F4" t="str">
        <f>Model!$D$4</f>
        <v>København</v>
      </c>
      <c r="G4">
        <f>IFERROR(VLOOKUP(F4,F11:H109,3,FALSE),VLOOKUP(F4&amp;"s",F11:H109,3,FALSE))</f>
        <v>3394</v>
      </c>
    </row>
    <row r="10" spans="1:15" x14ac:dyDescent="0.2">
      <c r="A10" t="s">
        <v>353</v>
      </c>
      <c r="B10" t="s">
        <v>354</v>
      </c>
      <c r="C10" t="s">
        <v>7</v>
      </c>
      <c r="D10" t="s">
        <v>355</v>
      </c>
      <c r="F10" s="48" t="s">
        <v>1335</v>
      </c>
      <c r="G10" s="48" t="s">
        <v>21</v>
      </c>
      <c r="H10" s="48" t="s">
        <v>1334</v>
      </c>
      <c r="L10" s="51" t="s">
        <v>1409</v>
      </c>
      <c r="M10" s="51" t="s">
        <v>1334</v>
      </c>
    </row>
    <row r="11" spans="1:15" x14ac:dyDescent="0.2">
      <c r="A11" t="s">
        <v>356</v>
      </c>
      <c r="B11" t="s">
        <v>357</v>
      </c>
      <c r="C11">
        <v>48</v>
      </c>
      <c r="D11">
        <v>48</v>
      </c>
      <c r="F11" t="str">
        <f>MID(G11,1,FIND(" ",G11)-1)</f>
        <v>Albertslund</v>
      </c>
      <c r="G11" t="str" cm="1">
        <f t="array" ref="G11:G109">_xlfn.UNIQUE(B11:B1048576)</f>
        <v>Albertslund Kommune</v>
      </c>
      <c r="H11">
        <f t="shared" ref="H11:H42" si="0">SUMIFS($C$11:$C$1048576,$B$11:$B$1048576,$G11)</f>
        <v>165</v>
      </c>
      <c r="L11" t="s">
        <v>357</v>
      </c>
      <c r="M11">
        <v>165</v>
      </c>
      <c r="N11" t="str">
        <f>IF(M11=H11,"ja","nej")</f>
        <v>ja</v>
      </c>
      <c r="O11">
        <f>M11-H11</f>
        <v>0</v>
      </c>
    </row>
    <row r="12" spans="1:15" x14ac:dyDescent="0.2">
      <c r="A12" t="s">
        <v>358</v>
      </c>
      <c r="B12" t="s">
        <v>357</v>
      </c>
      <c r="C12">
        <v>117</v>
      </c>
      <c r="D12">
        <v>119</v>
      </c>
      <c r="F12" t="str">
        <f t="shared" ref="F12:F75" si="1">MID(G12,1,FIND(" ",G12)-1)</f>
        <v>Allerød</v>
      </c>
      <c r="G12" t="str">
        <v>Allerød Kommune</v>
      </c>
      <c r="H12">
        <f t="shared" si="0"/>
        <v>211</v>
      </c>
      <c r="L12" t="s">
        <v>360</v>
      </c>
      <c r="M12">
        <v>211</v>
      </c>
      <c r="N12" t="str">
        <f t="shared" ref="N12:N75" si="2">IF(M12=H12,"ja","nej")</f>
        <v>ja</v>
      </c>
      <c r="O12">
        <f t="shared" ref="O12:O75" si="3">M12-H12</f>
        <v>0</v>
      </c>
    </row>
    <row r="13" spans="1:15" x14ac:dyDescent="0.2">
      <c r="A13" t="s">
        <v>359</v>
      </c>
      <c r="B13" t="s">
        <v>360</v>
      </c>
      <c r="C13">
        <v>24</v>
      </c>
      <c r="D13">
        <v>24</v>
      </c>
      <c r="F13" t="str">
        <f t="shared" si="1"/>
        <v>Assens</v>
      </c>
      <c r="G13" t="str">
        <v>Assens Kommune</v>
      </c>
      <c r="H13">
        <f t="shared" si="0"/>
        <v>317</v>
      </c>
      <c r="L13" t="s">
        <v>362</v>
      </c>
      <c r="M13">
        <v>317</v>
      </c>
      <c r="N13" t="str">
        <f t="shared" si="2"/>
        <v>ja</v>
      </c>
      <c r="O13">
        <f t="shared" si="3"/>
        <v>0</v>
      </c>
    </row>
    <row r="14" spans="1:15" x14ac:dyDescent="0.2">
      <c r="A14" t="s">
        <v>361</v>
      </c>
      <c r="B14" t="s">
        <v>360</v>
      </c>
      <c r="C14">
        <v>40</v>
      </c>
      <c r="D14">
        <v>40</v>
      </c>
      <c r="F14" t="str">
        <f t="shared" si="1"/>
        <v>Ballerup</v>
      </c>
      <c r="G14" t="str">
        <v>Ballerup Kommune</v>
      </c>
      <c r="H14">
        <f t="shared" si="0"/>
        <v>305</v>
      </c>
      <c r="L14" t="s">
        <v>364</v>
      </c>
      <c r="M14">
        <v>304</v>
      </c>
      <c r="N14" t="str">
        <f>IF(M14=H14,"ja","nej")</f>
        <v>nej</v>
      </c>
      <c r="O14">
        <f t="shared" si="3"/>
        <v>-1</v>
      </c>
    </row>
    <row r="15" spans="1:15" x14ac:dyDescent="0.2">
      <c r="A15" t="s">
        <v>363</v>
      </c>
      <c r="B15" t="s">
        <v>360</v>
      </c>
      <c r="C15">
        <v>42</v>
      </c>
      <c r="D15">
        <v>44</v>
      </c>
      <c r="F15" t="str">
        <f t="shared" si="1"/>
        <v>Billund</v>
      </c>
      <c r="G15" t="str">
        <v>Billund Kommune</v>
      </c>
      <c r="H15">
        <f t="shared" si="0"/>
        <v>227</v>
      </c>
      <c r="L15" t="s">
        <v>366</v>
      </c>
      <c r="M15">
        <v>235</v>
      </c>
      <c r="N15" t="str">
        <f t="shared" si="2"/>
        <v>nej</v>
      </c>
      <c r="O15">
        <f t="shared" si="3"/>
        <v>8</v>
      </c>
    </row>
    <row r="16" spans="1:15" x14ac:dyDescent="0.2">
      <c r="A16" t="s">
        <v>365</v>
      </c>
      <c r="B16" t="s">
        <v>360</v>
      </c>
      <c r="C16">
        <v>45</v>
      </c>
      <c r="D16">
        <v>46</v>
      </c>
      <c r="F16" t="str">
        <f t="shared" si="1"/>
        <v>Bornholms</v>
      </c>
      <c r="G16" t="str">
        <v>Bornholms Regionskommune</v>
      </c>
      <c r="H16">
        <f t="shared" si="0"/>
        <v>424</v>
      </c>
      <c r="L16" t="s">
        <v>368</v>
      </c>
      <c r="M16">
        <v>424</v>
      </c>
      <c r="N16" t="str">
        <f t="shared" si="2"/>
        <v>ja</v>
      </c>
      <c r="O16">
        <f t="shared" si="3"/>
        <v>0</v>
      </c>
    </row>
    <row r="17" spans="1:15" x14ac:dyDescent="0.2">
      <c r="A17" t="s">
        <v>367</v>
      </c>
      <c r="B17" t="s">
        <v>360</v>
      </c>
      <c r="C17">
        <v>60</v>
      </c>
      <c r="D17">
        <v>60</v>
      </c>
      <c r="F17" t="str">
        <f t="shared" si="1"/>
        <v>Brøndby</v>
      </c>
      <c r="G17" t="str">
        <v>Brøndby Kommune</v>
      </c>
      <c r="H17">
        <f t="shared" si="0"/>
        <v>257</v>
      </c>
      <c r="L17" t="s">
        <v>370</v>
      </c>
      <c r="M17">
        <v>251</v>
      </c>
      <c r="N17" t="str">
        <f t="shared" si="2"/>
        <v>nej</v>
      </c>
      <c r="O17">
        <f t="shared" si="3"/>
        <v>-6</v>
      </c>
    </row>
    <row r="18" spans="1:15" x14ac:dyDescent="0.2">
      <c r="A18" t="s">
        <v>369</v>
      </c>
      <c r="B18" t="s">
        <v>362</v>
      </c>
      <c r="C18">
        <v>21</v>
      </c>
      <c r="D18">
        <v>21</v>
      </c>
      <c r="F18" t="str">
        <f t="shared" si="1"/>
        <v>Brønderslev</v>
      </c>
      <c r="G18" t="str">
        <v>Brønderslev Kommune</v>
      </c>
      <c r="H18">
        <f t="shared" si="0"/>
        <v>365</v>
      </c>
      <c r="L18" t="s">
        <v>372</v>
      </c>
      <c r="M18">
        <v>366</v>
      </c>
      <c r="N18" t="str">
        <f t="shared" si="2"/>
        <v>nej</v>
      </c>
      <c r="O18">
        <f t="shared" si="3"/>
        <v>1</v>
      </c>
    </row>
    <row r="19" spans="1:15" x14ac:dyDescent="0.2">
      <c r="A19" t="s">
        <v>371</v>
      </c>
      <c r="B19" t="s">
        <v>362</v>
      </c>
      <c r="C19">
        <v>24</v>
      </c>
      <c r="D19">
        <v>24</v>
      </c>
      <c r="F19" t="str">
        <f t="shared" si="1"/>
        <v>Dragør</v>
      </c>
      <c r="G19" t="str">
        <v>Dragør Kommune</v>
      </c>
      <c r="H19">
        <f t="shared" si="0"/>
        <v>99</v>
      </c>
      <c r="L19" t="s">
        <v>374</v>
      </c>
      <c r="M19">
        <v>109</v>
      </c>
      <c r="N19" t="str">
        <f t="shared" si="2"/>
        <v>nej</v>
      </c>
      <c r="O19">
        <f t="shared" si="3"/>
        <v>10</v>
      </c>
    </row>
    <row r="20" spans="1:15" x14ac:dyDescent="0.2">
      <c r="A20" t="s">
        <v>373</v>
      </c>
      <c r="B20" t="s">
        <v>362</v>
      </c>
      <c r="C20">
        <v>25</v>
      </c>
      <c r="D20">
        <v>25</v>
      </c>
      <c r="F20" t="str">
        <f t="shared" si="1"/>
        <v>Egedal</v>
      </c>
      <c r="G20" t="str">
        <v>Egedal Kommune</v>
      </c>
      <c r="H20">
        <f t="shared" si="0"/>
        <v>239</v>
      </c>
      <c r="L20" t="s">
        <v>376</v>
      </c>
      <c r="M20">
        <v>239</v>
      </c>
      <c r="N20" t="str">
        <f t="shared" si="2"/>
        <v>ja</v>
      </c>
      <c r="O20">
        <f t="shared" si="3"/>
        <v>0</v>
      </c>
    </row>
    <row r="21" spans="1:15" x14ac:dyDescent="0.2">
      <c r="A21" t="s">
        <v>375</v>
      </c>
      <c r="B21" t="s">
        <v>362</v>
      </c>
      <c r="C21">
        <v>27</v>
      </c>
      <c r="D21">
        <v>27</v>
      </c>
      <c r="F21" t="str">
        <f t="shared" si="1"/>
        <v>Esbjerg</v>
      </c>
      <c r="G21" t="str">
        <v>Esbjerg Kommune</v>
      </c>
      <c r="H21">
        <f t="shared" si="0"/>
        <v>950</v>
      </c>
      <c r="L21" t="s">
        <v>378</v>
      </c>
      <c r="M21">
        <v>941</v>
      </c>
      <c r="N21" t="str">
        <f t="shared" si="2"/>
        <v>nej</v>
      </c>
      <c r="O21">
        <f t="shared" si="3"/>
        <v>-9</v>
      </c>
    </row>
    <row r="22" spans="1:15" x14ac:dyDescent="0.2">
      <c r="A22" t="s">
        <v>377</v>
      </c>
      <c r="B22" t="s">
        <v>362</v>
      </c>
      <c r="C22">
        <v>31</v>
      </c>
      <c r="D22">
        <v>31</v>
      </c>
      <c r="F22" t="str">
        <f t="shared" si="1"/>
        <v>Fanø</v>
      </c>
      <c r="G22" t="str">
        <v>Fanø Kommune</v>
      </c>
      <c r="H22">
        <f t="shared" si="0"/>
        <v>36</v>
      </c>
      <c r="L22" t="s">
        <v>380</v>
      </c>
      <c r="M22">
        <v>36</v>
      </c>
      <c r="N22" t="str">
        <f t="shared" si="2"/>
        <v>ja</v>
      </c>
      <c r="O22">
        <f t="shared" si="3"/>
        <v>0</v>
      </c>
    </row>
    <row r="23" spans="1:15" x14ac:dyDescent="0.2">
      <c r="A23" t="s">
        <v>379</v>
      </c>
      <c r="B23" t="s">
        <v>362</v>
      </c>
      <c r="C23">
        <v>34</v>
      </c>
      <c r="D23">
        <v>36</v>
      </c>
      <c r="F23" t="str">
        <f t="shared" si="1"/>
        <v>Favrskov</v>
      </c>
      <c r="G23" t="str">
        <v>Favrskov Kommune</v>
      </c>
      <c r="H23">
        <f t="shared" si="0"/>
        <v>312</v>
      </c>
      <c r="L23" t="s">
        <v>382</v>
      </c>
      <c r="M23">
        <v>312</v>
      </c>
      <c r="N23" t="str">
        <f t="shared" si="2"/>
        <v>ja</v>
      </c>
      <c r="O23">
        <f t="shared" si="3"/>
        <v>0</v>
      </c>
    </row>
    <row r="24" spans="1:15" x14ac:dyDescent="0.2">
      <c r="A24" t="s">
        <v>381</v>
      </c>
      <c r="B24" t="s">
        <v>362</v>
      </c>
      <c r="C24">
        <v>34</v>
      </c>
      <c r="D24">
        <v>34</v>
      </c>
      <c r="F24" t="str">
        <f t="shared" si="1"/>
        <v>Faxe</v>
      </c>
      <c r="G24" t="str">
        <v>Faxe Kommune</v>
      </c>
      <c r="H24">
        <f t="shared" si="0"/>
        <v>318</v>
      </c>
      <c r="L24" t="s">
        <v>384</v>
      </c>
      <c r="M24">
        <v>318</v>
      </c>
      <c r="N24" t="str">
        <f t="shared" si="2"/>
        <v>ja</v>
      </c>
      <c r="O24">
        <f t="shared" si="3"/>
        <v>0</v>
      </c>
    </row>
    <row r="25" spans="1:15" x14ac:dyDescent="0.2">
      <c r="A25" t="s">
        <v>383</v>
      </c>
      <c r="B25" t="s">
        <v>362</v>
      </c>
      <c r="C25">
        <v>36</v>
      </c>
      <c r="D25">
        <v>36</v>
      </c>
      <c r="F25" t="str">
        <f t="shared" si="1"/>
        <v>Fredensborg</v>
      </c>
      <c r="G25" t="str">
        <v>Fredensborg Kommune</v>
      </c>
      <c r="H25">
        <f t="shared" si="0"/>
        <v>319</v>
      </c>
      <c r="L25" t="s">
        <v>386</v>
      </c>
      <c r="M25">
        <v>319</v>
      </c>
      <c r="N25" t="str">
        <f t="shared" si="2"/>
        <v>ja</v>
      </c>
      <c r="O25">
        <f t="shared" si="3"/>
        <v>0</v>
      </c>
    </row>
    <row r="26" spans="1:15" x14ac:dyDescent="0.2">
      <c r="A26" t="s">
        <v>385</v>
      </c>
      <c r="B26" t="s">
        <v>362</v>
      </c>
      <c r="C26">
        <v>40</v>
      </c>
      <c r="D26">
        <v>40</v>
      </c>
      <c r="F26" t="str">
        <f t="shared" si="1"/>
        <v>Fredericia</v>
      </c>
      <c r="G26" t="str">
        <v>Fredericia Kommune</v>
      </c>
      <c r="H26">
        <f t="shared" si="0"/>
        <v>364</v>
      </c>
      <c r="L26" t="s">
        <v>388</v>
      </c>
      <c r="M26">
        <v>364</v>
      </c>
      <c r="N26" t="str">
        <f t="shared" si="2"/>
        <v>ja</v>
      </c>
      <c r="O26">
        <f t="shared" si="3"/>
        <v>0</v>
      </c>
    </row>
    <row r="27" spans="1:15" x14ac:dyDescent="0.2">
      <c r="A27" t="s">
        <v>387</v>
      </c>
      <c r="B27" t="s">
        <v>362</v>
      </c>
      <c r="C27">
        <v>45</v>
      </c>
      <c r="D27">
        <v>45</v>
      </c>
      <c r="F27" t="str">
        <f t="shared" si="1"/>
        <v>Frederiksberg</v>
      </c>
      <c r="G27" t="str">
        <v>Frederiksberg Kommune</v>
      </c>
      <c r="H27">
        <f t="shared" si="0"/>
        <v>969</v>
      </c>
      <c r="L27" t="s">
        <v>390</v>
      </c>
      <c r="M27">
        <v>969</v>
      </c>
      <c r="N27" t="str">
        <f t="shared" si="2"/>
        <v>ja</v>
      </c>
      <c r="O27">
        <f t="shared" si="3"/>
        <v>0</v>
      </c>
    </row>
    <row r="28" spans="1:15" x14ac:dyDescent="0.2">
      <c r="A28" t="s">
        <v>389</v>
      </c>
      <c r="B28" t="s">
        <v>364</v>
      </c>
      <c r="C28">
        <v>14</v>
      </c>
      <c r="D28">
        <v>14</v>
      </c>
      <c r="F28" t="str">
        <f t="shared" si="1"/>
        <v>Frederikshavn</v>
      </c>
      <c r="G28" t="str">
        <v>Frederikshavn Kommune</v>
      </c>
      <c r="H28">
        <f t="shared" si="0"/>
        <v>528</v>
      </c>
      <c r="L28" t="s">
        <v>392</v>
      </c>
      <c r="M28">
        <v>528</v>
      </c>
      <c r="N28" t="str">
        <f t="shared" si="2"/>
        <v>ja</v>
      </c>
      <c r="O28">
        <f t="shared" si="3"/>
        <v>0</v>
      </c>
    </row>
    <row r="29" spans="1:15" x14ac:dyDescent="0.2">
      <c r="A29" t="s">
        <v>391</v>
      </c>
      <c r="B29" t="s">
        <v>364</v>
      </c>
      <c r="C29">
        <v>25</v>
      </c>
      <c r="D29">
        <v>25</v>
      </c>
      <c r="F29" t="str">
        <f>MID(G29,1,FIND(" ",G29)-1)</f>
        <v>Frederikssund</v>
      </c>
      <c r="G29" t="str">
        <v>Frederikssund Kommune</v>
      </c>
      <c r="H29">
        <f t="shared" si="0"/>
        <v>343</v>
      </c>
      <c r="L29" t="s">
        <v>394</v>
      </c>
      <c r="M29">
        <v>343</v>
      </c>
      <c r="N29" t="str">
        <f t="shared" si="2"/>
        <v>ja</v>
      </c>
      <c r="O29">
        <f t="shared" si="3"/>
        <v>0</v>
      </c>
    </row>
    <row r="30" spans="1:15" x14ac:dyDescent="0.2">
      <c r="A30" t="s">
        <v>393</v>
      </c>
      <c r="B30" t="s">
        <v>364</v>
      </c>
      <c r="C30">
        <v>39</v>
      </c>
      <c r="D30">
        <v>39</v>
      </c>
      <c r="F30" t="str">
        <f t="shared" si="1"/>
        <v>Furesø</v>
      </c>
      <c r="G30" t="str">
        <v>Furesø Kommune</v>
      </c>
      <c r="H30">
        <f t="shared" si="0"/>
        <v>314</v>
      </c>
      <c r="L30" t="s">
        <v>396</v>
      </c>
      <c r="M30">
        <v>314</v>
      </c>
      <c r="N30" t="str">
        <f t="shared" si="2"/>
        <v>ja</v>
      </c>
      <c r="O30">
        <f t="shared" si="3"/>
        <v>0</v>
      </c>
    </row>
    <row r="31" spans="1:15" x14ac:dyDescent="0.2">
      <c r="A31" t="s">
        <v>395</v>
      </c>
      <c r="B31" t="s">
        <v>364</v>
      </c>
      <c r="C31">
        <v>48</v>
      </c>
      <c r="D31">
        <v>48</v>
      </c>
      <c r="F31" t="str">
        <f t="shared" si="1"/>
        <v>Faaborg-Midtfyn</v>
      </c>
      <c r="G31" t="str">
        <v>Faaborg-Midtfyn Kommune</v>
      </c>
      <c r="H31">
        <f t="shared" si="0"/>
        <v>367</v>
      </c>
      <c r="L31" t="s">
        <v>398</v>
      </c>
      <c r="M31">
        <v>367</v>
      </c>
      <c r="N31" t="str">
        <f t="shared" si="2"/>
        <v>ja</v>
      </c>
      <c r="O31">
        <f t="shared" si="3"/>
        <v>0</v>
      </c>
    </row>
    <row r="32" spans="1:15" x14ac:dyDescent="0.2">
      <c r="A32" t="s">
        <v>397</v>
      </c>
      <c r="B32" t="s">
        <v>364</v>
      </c>
      <c r="C32">
        <v>48</v>
      </c>
      <c r="D32">
        <v>48</v>
      </c>
      <c r="F32" t="str">
        <f t="shared" si="1"/>
        <v>Gentofte</v>
      </c>
      <c r="G32" t="str">
        <v>Gentofte Kommune</v>
      </c>
      <c r="H32">
        <f t="shared" si="0"/>
        <v>858</v>
      </c>
      <c r="L32" t="s">
        <v>400</v>
      </c>
      <c r="M32">
        <v>858</v>
      </c>
      <c r="N32" t="str">
        <f t="shared" si="2"/>
        <v>ja</v>
      </c>
      <c r="O32">
        <f t="shared" si="3"/>
        <v>0</v>
      </c>
    </row>
    <row r="33" spans="1:15" x14ac:dyDescent="0.2">
      <c r="A33" t="s">
        <v>399</v>
      </c>
      <c r="B33" t="s">
        <v>364</v>
      </c>
      <c r="C33">
        <v>59</v>
      </c>
      <c r="D33">
        <v>61</v>
      </c>
      <c r="F33" t="str">
        <f t="shared" si="1"/>
        <v>Gladsaxe</v>
      </c>
      <c r="G33" t="str">
        <v>Gladsaxe Kommune</v>
      </c>
      <c r="H33">
        <f t="shared" si="0"/>
        <v>549</v>
      </c>
      <c r="L33" t="s">
        <v>402</v>
      </c>
      <c r="M33">
        <v>549</v>
      </c>
      <c r="N33" t="str">
        <f t="shared" si="2"/>
        <v>ja</v>
      </c>
      <c r="O33">
        <f t="shared" si="3"/>
        <v>0</v>
      </c>
    </row>
    <row r="34" spans="1:15" x14ac:dyDescent="0.2">
      <c r="A34" t="s">
        <v>401</v>
      </c>
      <c r="B34" t="s">
        <v>364</v>
      </c>
      <c r="C34">
        <v>72</v>
      </c>
      <c r="D34">
        <v>72</v>
      </c>
      <c r="F34" t="str">
        <f t="shared" si="1"/>
        <v>Glostrup</v>
      </c>
      <c r="G34" t="str">
        <v>Glostrup Kommune</v>
      </c>
      <c r="H34">
        <f t="shared" si="0"/>
        <v>204</v>
      </c>
      <c r="L34" t="s">
        <v>404</v>
      </c>
      <c r="M34">
        <v>204</v>
      </c>
      <c r="N34" t="str">
        <f t="shared" si="2"/>
        <v>ja</v>
      </c>
      <c r="O34">
        <f t="shared" si="3"/>
        <v>0</v>
      </c>
    </row>
    <row r="35" spans="1:15" x14ac:dyDescent="0.2">
      <c r="A35" t="s">
        <v>403</v>
      </c>
      <c r="B35" t="s">
        <v>366</v>
      </c>
      <c r="C35">
        <v>10</v>
      </c>
      <c r="D35">
        <v>10</v>
      </c>
      <c r="F35" t="str">
        <f t="shared" si="1"/>
        <v>Greve</v>
      </c>
      <c r="G35" t="str">
        <v>Greve Kommune</v>
      </c>
      <c r="H35">
        <f t="shared" si="0"/>
        <v>365</v>
      </c>
      <c r="L35" t="s">
        <v>406</v>
      </c>
      <c r="M35">
        <v>365</v>
      </c>
      <c r="N35" t="str">
        <f t="shared" si="2"/>
        <v>ja</v>
      </c>
      <c r="O35">
        <f t="shared" si="3"/>
        <v>0</v>
      </c>
    </row>
    <row r="36" spans="1:15" x14ac:dyDescent="0.2">
      <c r="A36" t="s">
        <v>405</v>
      </c>
      <c r="B36" t="s">
        <v>366</v>
      </c>
      <c r="C36">
        <v>20</v>
      </c>
      <c r="D36">
        <v>21</v>
      </c>
      <c r="F36" t="str">
        <f t="shared" si="1"/>
        <v>Gribskov</v>
      </c>
      <c r="G36" t="str">
        <v>Gribskov Kommune</v>
      </c>
      <c r="H36">
        <f t="shared" si="0"/>
        <v>461</v>
      </c>
      <c r="L36" t="s">
        <v>408</v>
      </c>
      <c r="M36">
        <v>464</v>
      </c>
      <c r="N36" t="str">
        <f t="shared" si="2"/>
        <v>nej</v>
      </c>
      <c r="O36">
        <f t="shared" si="3"/>
        <v>3</v>
      </c>
    </row>
    <row r="37" spans="1:15" x14ac:dyDescent="0.2">
      <c r="A37" t="s">
        <v>407</v>
      </c>
      <c r="B37" t="s">
        <v>366</v>
      </c>
      <c r="C37">
        <v>20</v>
      </c>
      <c r="D37">
        <v>20</v>
      </c>
      <c r="F37" t="str">
        <f t="shared" si="1"/>
        <v>Guldborgsund</v>
      </c>
      <c r="G37" t="str">
        <v>Guldborgsund Kommune</v>
      </c>
      <c r="H37">
        <f t="shared" si="0"/>
        <v>590</v>
      </c>
      <c r="L37" t="s">
        <v>410</v>
      </c>
      <c r="M37">
        <v>590</v>
      </c>
      <c r="N37" t="str">
        <f t="shared" si="2"/>
        <v>ja</v>
      </c>
      <c r="O37">
        <f t="shared" si="3"/>
        <v>0</v>
      </c>
    </row>
    <row r="38" spans="1:15" x14ac:dyDescent="0.2">
      <c r="A38" t="s">
        <v>409</v>
      </c>
      <c r="B38" t="s">
        <v>366</v>
      </c>
      <c r="C38">
        <v>21</v>
      </c>
      <c r="D38">
        <v>21</v>
      </c>
      <c r="F38" t="str">
        <f t="shared" si="1"/>
        <v>Haderslev</v>
      </c>
      <c r="G38" t="str">
        <v>Haderslev Kommune</v>
      </c>
      <c r="H38">
        <f t="shared" si="0"/>
        <v>395</v>
      </c>
      <c r="L38" t="s">
        <v>412</v>
      </c>
      <c r="M38">
        <v>411</v>
      </c>
      <c r="N38" t="str">
        <f t="shared" si="2"/>
        <v>nej</v>
      </c>
      <c r="O38">
        <f t="shared" si="3"/>
        <v>16</v>
      </c>
    </row>
    <row r="39" spans="1:15" x14ac:dyDescent="0.2">
      <c r="A39" t="s">
        <v>411</v>
      </c>
      <c r="B39" t="s">
        <v>366</v>
      </c>
      <c r="C39">
        <v>27</v>
      </c>
      <c r="D39">
        <v>27</v>
      </c>
      <c r="F39" t="str">
        <f t="shared" si="1"/>
        <v>Halsnæs</v>
      </c>
      <c r="G39" t="str">
        <v>Halsnæs Kommune</v>
      </c>
      <c r="H39">
        <f t="shared" si="0"/>
        <v>237</v>
      </c>
      <c r="L39" t="s">
        <v>413</v>
      </c>
      <c r="M39">
        <v>237</v>
      </c>
      <c r="N39" t="str">
        <f t="shared" si="2"/>
        <v>ja</v>
      </c>
      <c r="O39">
        <f t="shared" si="3"/>
        <v>0</v>
      </c>
    </row>
    <row r="40" spans="1:15" x14ac:dyDescent="0.2">
      <c r="A40" t="s">
        <v>1377</v>
      </c>
      <c r="B40" t="s">
        <v>366</v>
      </c>
      <c r="C40">
        <v>28</v>
      </c>
      <c r="D40">
        <v>28</v>
      </c>
      <c r="F40" t="str">
        <f t="shared" si="1"/>
        <v>Hedensted</v>
      </c>
      <c r="G40" t="str">
        <v>Hedensted Kommune</v>
      </c>
      <c r="H40">
        <f t="shared" si="0"/>
        <v>320</v>
      </c>
      <c r="L40" t="s">
        <v>415</v>
      </c>
      <c r="M40">
        <v>320</v>
      </c>
      <c r="N40" t="str">
        <f t="shared" si="2"/>
        <v>ja</v>
      </c>
      <c r="O40">
        <f t="shared" si="3"/>
        <v>0</v>
      </c>
    </row>
    <row r="41" spans="1:15" x14ac:dyDescent="0.2">
      <c r="A41" t="s">
        <v>414</v>
      </c>
      <c r="B41" t="s">
        <v>366</v>
      </c>
      <c r="C41">
        <v>30</v>
      </c>
      <c r="D41">
        <v>30</v>
      </c>
      <c r="F41" t="str">
        <f t="shared" si="1"/>
        <v>Helsingør</v>
      </c>
      <c r="G41" t="str">
        <v>Helsingør Kommune</v>
      </c>
      <c r="H41">
        <f t="shared" si="0"/>
        <v>546</v>
      </c>
      <c r="L41" t="s">
        <v>417</v>
      </c>
      <c r="M41">
        <v>546</v>
      </c>
      <c r="N41" t="str">
        <f t="shared" si="2"/>
        <v>ja</v>
      </c>
      <c r="O41">
        <f t="shared" si="3"/>
        <v>0</v>
      </c>
    </row>
    <row r="42" spans="1:15" x14ac:dyDescent="0.2">
      <c r="A42" t="s">
        <v>416</v>
      </c>
      <c r="B42" t="s">
        <v>366</v>
      </c>
      <c r="C42">
        <v>35</v>
      </c>
      <c r="D42">
        <v>35</v>
      </c>
      <c r="F42" t="str">
        <f t="shared" si="1"/>
        <v>Herlev</v>
      </c>
      <c r="G42" t="str">
        <v>Herlev Kommune</v>
      </c>
      <c r="H42">
        <f t="shared" si="0"/>
        <v>294</v>
      </c>
      <c r="L42" t="s">
        <v>419</v>
      </c>
      <c r="M42">
        <v>294</v>
      </c>
      <c r="N42" t="str">
        <f t="shared" si="2"/>
        <v>ja</v>
      </c>
      <c r="O42">
        <f t="shared" si="3"/>
        <v>0</v>
      </c>
    </row>
    <row r="43" spans="1:15" x14ac:dyDescent="0.2">
      <c r="A43" t="s">
        <v>418</v>
      </c>
      <c r="B43" t="s">
        <v>366</v>
      </c>
      <c r="C43">
        <v>36</v>
      </c>
      <c r="D43">
        <v>37</v>
      </c>
      <c r="F43" t="str">
        <f t="shared" si="1"/>
        <v>Herning</v>
      </c>
      <c r="G43" t="str">
        <v>Herning Kommune</v>
      </c>
      <c r="H43">
        <f t="shared" ref="H43:H74" si="4">SUMIFS($C$11:$C$1048576,$B$11:$B$1048576,$G43)</f>
        <v>733</v>
      </c>
      <c r="L43" t="s">
        <v>670</v>
      </c>
      <c r="M43">
        <v>733</v>
      </c>
      <c r="N43" t="str">
        <f t="shared" si="2"/>
        <v>ja</v>
      </c>
      <c r="O43">
        <f t="shared" si="3"/>
        <v>0</v>
      </c>
    </row>
    <row r="44" spans="1:15" x14ac:dyDescent="0.2">
      <c r="A44" t="s">
        <v>420</v>
      </c>
      <c r="B44" t="s">
        <v>368</v>
      </c>
      <c r="C44">
        <v>18</v>
      </c>
      <c r="D44">
        <v>18</v>
      </c>
      <c r="F44" t="str">
        <f t="shared" si="1"/>
        <v>Hillerød</v>
      </c>
      <c r="G44" t="str">
        <v>Hillerød Kommune</v>
      </c>
      <c r="H44">
        <f t="shared" si="4"/>
        <v>398</v>
      </c>
      <c r="L44" t="s">
        <v>421</v>
      </c>
      <c r="M44">
        <v>398</v>
      </c>
      <c r="N44" t="str">
        <f t="shared" si="2"/>
        <v>ja</v>
      </c>
      <c r="O44">
        <f t="shared" si="3"/>
        <v>0</v>
      </c>
    </row>
    <row r="45" spans="1:15" x14ac:dyDescent="0.2">
      <c r="A45" t="s">
        <v>422</v>
      </c>
      <c r="B45" t="s">
        <v>368</v>
      </c>
      <c r="C45">
        <v>35</v>
      </c>
      <c r="D45">
        <v>35</v>
      </c>
      <c r="F45" t="str">
        <f t="shared" si="1"/>
        <v>Hjørring</v>
      </c>
      <c r="G45" t="str">
        <v>Hjørring Kommune</v>
      </c>
      <c r="H45">
        <f t="shared" si="4"/>
        <v>560</v>
      </c>
      <c r="L45" t="s">
        <v>423</v>
      </c>
      <c r="M45">
        <v>590</v>
      </c>
      <c r="N45" t="str">
        <f t="shared" si="2"/>
        <v>nej</v>
      </c>
      <c r="O45">
        <f t="shared" si="3"/>
        <v>30</v>
      </c>
    </row>
    <row r="46" spans="1:15" x14ac:dyDescent="0.2">
      <c r="A46" t="s">
        <v>424</v>
      </c>
      <c r="B46" t="s">
        <v>368</v>
      </c>
      <c r="C46">
        <v>40</v>
      </c>
      <c r="D46">
        <v>40</v>
      </c>
      <c r="F46" t="str">
        <f t="shared" si="1"/>
        <v>Holbæk</v>
      </c>
      <c r="G46" t="str">
        <v>Holbæk Kommune</v>
      </c>
      <c r="H46">
        <f t="shared" si="4"/>
        <v>350</v>
      </c>
      <c r="L46" t="s">
        <v>425</v>
      </c>
      <c r="M46">
        <v>350</v>
      </c>
      <c r="N46" t="str">
        <f t="shared" si="2"/>
        <v>ja</v>
      </c>
      <c r="O46">
        <f t="shared" si="3"/>
        <v>0</v>
      </c>
    </row>
    <row r="47" spans="1:15" x14ac:dyDescent="0.2">
      <c r="A47" t="s">
        <v>426</v>
      </c>
      <c r="B47" t="s">
        <v>368</v>
      </c>
      <c r="C47">
        <v>54</v>
      </c>
      <c r="D47">
        <v>54</v>
      </c>
      <c r="F47" t="str">
        <f t="shared" si="1"/>
        <v>Holstebro</v>
      </c>
      <c r="G47" t="str">
        <v>Holstebro Kommune</v>
      </c>
      <c r="H47">
        <f t="shared" si="4"/>
        <v>427</v>
      </c>
      <c r="L47" t="s">
        <v>428</v>
      </c>
      <c r="M47">
        <v>427</v>
      </c>
      <c r="N47" t="str">
        <f t="shared" si="2"/>
        <v>ja</v>
      </c>
      <c r="O47">
        <f t="shared" si="3"/>
        <v>0</v>
      </c>
    </row>
    <row r="48" spans="1:15" x14ac:dyDescent="0.2">
      <c r="A48" t="s">
        <v>427</v>
      </c>
      <c r="B48" t="s">
        <v>368</v>
      </c>
      <c r="C48">
        <v>75</v>
      </c>
      <c r="D48">
        <v>75</v>
      </c>
      <c r="F48" t="str">
        <f t="shared" si="1"/>
        <v>Horsens</v>
      </c>
      <c r="G48" t="str">
        <v>Horsens Kommune</v>
      </c>
      <c r="H48">
        <f t="shared" si="4"/>
        <v>639</v>
      </c>
      <c r="L48" t="s">
        <v>430</v>
      </c>
      <c r="M48">
        <v>639</v>
      </c>
      <c r="N48" t="str">
        <f t="shared" si="2"/>
        <v>ja</v>
      </c>
      <c r="O48">
        <f t="shared" si="3"/>
        <v>0</v>
      </c>
    </row>
    <row r="49" spans="1:15" x14ac:dyDescent="0.2">
      <c r="A49" t="s">
        <v>429</v>
      </c>
      <c r="B49" t="s">
        <v>368</v>
      </c>
      <c r="C49">
        <v>82</v>
      </c>
      <c r="D49">
        <v>82</v>
      </c>
      <c r="F49" t="str">
        <f t="shared" si="1"/>
        <v>Hvidovre</v>
      </c>
      <c r="G49" t="str">
        <v>Hvidovre Kommune</v>
      </c>
      <c r="H49">
        <f t="shared" si="4"/>
        <v>396</v>
      </c>
      <c r="L49" t="s">
        <v>432</v>
      </c>
      <c r="M49">
        <v>396</v>
      </c>
      <c r="N49" t="str">
        <f t="shared" si="2"/>
        <v>ja</v>
      </c>
      <c r="O49">
        <f t="shared" si="3"/>
        <v>0</v>
      </c>
    </row>
    <row r="50" spans="1:15" x14ac:dyDescent="0.2">
      <c r="A50" t="s">
        <v>431</v>
      </c>
      <c r="B50" t="s">
        <v>368</v>
      </c>
      <c r="C50">
        <v>120</v>
      </c>
      <c r="D50">
        <v>120</v>
      </c>
      <c r="F50" t="str">
        <f t="shared" si="1"/>
        <v>Høje-Taastrup</v>
      </c>
      <c r="G50" t="str">
        <v>Høje-Taastrup Kommune</v>
      </c>
      <c r="H50">
        <f t="shared" si="4"/>
        <v>290</v>
      </c>
      <c r="L50" t="s">
        <v>434</v>
      </c>
      <c r="M50">
        <v>290</v>
      </c>
      <c r="N50" t="str">
        <f t="shared" si="2"/>
        <v>ja</v>
      </c>
      <c r="O50">
        <f t="shared" si="3"/>
        <v>0</v>
      </c>
    </row>
    <row r="51" spans="1:15" x14ac:dyDescent="0.2">
      <c r="A51" t="s">
        <v>433</v>
      </c>
      <c r="B51" t="s">
        <v>370</v>
      </c>
      <c r="C51">
        <v>63</v>
      </c>
      <c r="D51">
        <v>63</v>
      </c>
      <c r="F51" t="str">
        <f t="shared" si="1"/>
        <v>Hørsholm</v>
      </c>
      <c r="G51" t="str">
        <v>Hørsholm Kommune</v>
      </c>
      <c r="H51">
        <f t="shared" si="4"/>
        <v>236</v>
      </c>
      <c r="L51" t="s">
        <v>436</v>
      </c>
      <c r="M51">
        <v>236</v>
      </c>
      <c r="N51" t="str">
        <f t="shared" si="2"/>
        <v>ja</v>
      </c>
      <c r="O51">
        <f t="shared" si="3"/>
        <v>0</v>
      </c>
    </row>
    <row r="52" spans="1:15" x14ac:dyDescent="0.2">
      <c r="A52" t="s">
        <v>435</v>
      </c>
      <c r="B52" t="s">
        <v>370</v>
      </c>
      <c r="C52">
        <v>93</v>
      </c>
      <c r="D52">
        <v>93</v>
      </c>
      <c r="F52" t="str">
        <f t="shared" si="1"/>
        <v>Ikast-Brande</v>
      </c>
      <c r="G52" t="str">
        <v>Ikast-Brande Kommune</v>
      </c>
      <c r="H52">
        <f t="shared" si="4"/>
        <v>297</v>
      </c>
      <c r="L52" t="s">
        <v>438</v>
      </c>
      <c r="M52">
        <v>282</v>
      </c>
      <c r="N52" t="str">
        <f t="shared" si="2"/>
        <v>nej</v>
      </c>
      <c r="O52">
        <f t="shared" si="3"/>
        <v>-15</v>
      </c>
    </row>
    <row r="53" spans="1:15" x14ac:dyDescent="0.2">
      <c r="A53" t="s">
        <v>437</v>
      </c>
      <c r="B53" t="s">
        <v>370</v>
      </c>
      <c r="C53">
        <v>101</v>
      </c>
      <c r="D53">
        <v>103</v>
      </c>
      <c r="F53" t="str">
        <f t="shared" si="1"/>
        <v>Ishøj</v>
      </c>
      <c r="G53" t="str">
        <v>Ishøj kommune</v>
      </c>
      <c r="H53">
        <f t="shared" si="4"/>
        <v>124</v>
      </c>
      <c r="L53" t="s">
        <v>1389</v>
      </c>
      <c r="M53">
        <v>100</v>
      </c>
      <c r="N53" t="str">
        <f t="shared" si="2"/>
        <v>nej</v>
      </c>
      <c r="O53">
        <f t="shared" si="3"/>
        <v>-24</v>
      </c>
    </row>
    <row r="54" spans="1:15" x14ac:dyDescent="0.2">
      <c r="A54" t="s">
        <v>439</v>
      </c>
      <c r="B54" t="s">
        <v>372</v>
      </c>
      <c r="C54">
        <v>19</v>
      </c>
      <c r="D54">
        <v>19</v>
      </c>
      <c r="F54" t="str">
        <f t="shared" si="1"/>
        <v>Jammerbugt</v>
      </c>
      <c r="G54" t="str">
        <v>Jammerbugt Kommune</v>
      </c>
      <c r="H54">
        <f t="shared" si="4"/>
        <v>262</v>
      </c>
      <c r="L54" t="s">
        <v>442</v>
      </c>
      <c r="M54">
        <v>262</v>
      </c>
      <c r="N54" t="str">
        <f t="shared" si="2"/>
        <v>ja</v>
      </c>
      <c r="O54">
        <f t="shared" si="3"/>
        <v>0</v>
      </c>
    </row>
    <row r="55" spans="1:15" x14ac:dyDescent="0.2">
      <c r="A55" t="s">
        <v>441</v>
      </c>
      <c r="B55" t="s">
        <v>372</v>
      </c>
      <c r="C55">
        <v>25</v>
      </c>
      <c r="D55">
        <v>25</v>
      </c>
      <c r="F55" t="str">
        <f t="shared" si="1"/>
        <v>Kalundborg</v>
      </c>
      <c r="G55" t="str">
        <v>Kalundborg Kommune</v>
      </c>
      <c r="H55">
        <f t="shared" si="4"/>
        <v>316</v>
      </c>
      <c r="L55" t="s">
        <v>444</v>
      </c>
      <c r="M55">
        <v>316</v>
      </c>
      <c r="N55" t="str">
        <f t="shared" si="2"/>
        <v>ja</v>
      </c>
      <c r="O55">
        <f t="shared" si="3"/>
        <v>0</v>
      </c>
    </row>
    <row r="56" spans="1:15" x14ac:dyDescent="0.2">
      <c r="A56" t="s">
        <v>443</v>
      </c>
      <c r="B56" t="s">
        <v>372</v>
      </c>
      <c r="C56">
        <v>29</v>
      </c>
      <c r="D56">
        <v>29</v>
      </c>
      <c r="F56" t="str">
        <f t="shared" si="1"/>
        <v>Kerteminde</v>
      </c>
      <c r="G56" t="str">
        <v>Kerteminde Kommune</v>
      </c>
      <c r="H56">
        <f t="shared" si="4"/>
        <v>225</v>
      </c>
      <c r="L56" t="s">
        <v>446</v>
      </c>
      <c r="M56">
        <v>225</v>
      </c>
      <c r="N56" t="str">
        <f t="shared" si="2"/>
        <v>ja</v>
      </c>
      <c r="O56">
        <f t="shared" si="3"/>
        <v>0</v>
      </c>
    </row>
    <row r="57" spans="1:15" x14ac:dyDescent="0.2">
      <c r="A57" t="s">
        <v>445</v>
      </c>
      <c r="B57" t="s">
        <v>372</v>
      </c>
      <c r="C57">
        <v>30</v>
      </c>
      <c r="D57">
        <v>30</v>
      </c>
      <c r="F57" t="str">
        <f t="shared" si="1"/>
        <v>Kolding</v>
      </c>
      <c r="G57" t="str">
        <v>Kolding Kommune</v>
      </c>
      <c r="H57">
        <f t="shared" si="4"/>
        <v>648</v>
      </c>
      <c r="L57" t="s">
        <v>448</v>
      </c>
      <c r="M57">
        <v>648</v>
      </c>
      <c r="N57" t="str">
        <f t="shared" si="2"/>
        <v>ja</v>
      </c>
      <c r="O57">
        <f t="shared" si="3"/>
        <v>0</v>
      </c>
    </row>
    <row r="58" spans="1:15" x14ac:dyDescent="0.2">
      <c r="A58" t="s">
        <v>447</v>
      </c>
      <c r="B58" t="s">
        <v>372</v>
      </c>
      <c r="C58">
        <v>32</v>
      </c>
      <c r="D58">
        <v>32</v>
      </c>
      <c r="F58" t="str">
        <f t="shared" si="1"/>
        <v>Københavns</v>
      </c>
      <c r="G58" t="str">
        <v>Københavns Kommune</v>
      </c>
      <c r="H58">
        <f t="shared" si="4"/>
        <v>3394</v>
      </c>
      <c r="L58" t="s">
        <v>450</v>
      </c>
      <c r="M58">
        <v>3394</v>
      </c>
      <c r="N58" t="str">
        <f t="shared" si="2"/>
        <v>ja</v>
      </c>
      <c r="O58">
        <f t="shared" si="3"/>
        <v>0</v>
      </c>
    </row>
    <row r="59" spans="1:15" x14ac:dyDescent="0.2">
      <c r="A59" t="s">
        <v>1331</v>
      </c>
      <c r="B59" t="s">
        <v>372</v>
      </c>
      <c r="C59">
        <v>44</v>
      </c>
      <c r="D59">
        <v>44</v>
      </c>
      <c r="F59" t="str">
        <f t="shared" si="1"/>
        <v>Køge</v>
      </c>
      <c r="G59" t="str">
        <v>Køge Kommune</v>
      </c>
      <c r="H59">
        <f t="shared" si="4"/>
        <v>336</v>
      </c>
      <c r="L59" t="s">
        <v>452</v>
      </c>
      <c r="M59">
        <v>336</v>
      </c>
      <c r="N59" t="str">
        <f t="shared" si="2"/>
        <v>ja</v>
      </c>
      <c r="O59">
        <f t="shared" si="3"/>
        <v>0</v>
      </c>
    </row>
    <row r="60" spans="1:15" x14ac:dyDescent="0.2">
      <c r="A60" t="s">
        <v>449</v>
      </c>
      <c r="B60" t="s">
        <v>372</v>
      </c>
      <c r="C60">
        <v>48</v>
      </c>
      <c r="D60">
        <v>48</v>
      </c>
      <c r="F60" t="str">
        <f t="shared" si="1"/>
        <v>Langeland</v>
      </c>
      <c r="G60" t="str">
        <v>Langeland Kommune</v>
      </c>
      <c r="H60">
        <f t="shared" si="4"/>
        <v>179</v>
      </c>
      <c r="L60" t="s">
        <v>454</v>
      </c>
      <c r="M60">
        <v>179</v>
      </c>
      <c r="N60" t="str">
        <f t="shared" si="2"/>
        <v>ja</v>
      </c>
      <c r="O60">
        <f t="shared" si="3"/>
        <v>0</v>
      </c>
    </row>
    <row r="61" spans="1:15" x14ac:dyDescent="0.2">
      <c r="A61" t="s">
        <v>451</v>
      </c>
      <c r="B61" t="s">
        <v>372</v>
      </c>
      <c r="C61">
        <v>68</v>
      </c>
      <c r="D61">
        <v>68</v>
      </c>
      <c r="F61" t="str">
        <f t="shared" si="1"/>
        <v>Lejre</v>
      </c>
      <c r="G61" t="str">
        <v>Lejre Kommune</v>
      </c>
      <c r="H61">
        <f t="shared" si="4"/>
        <v>178</v>
      </c>
      <c r="L61" t="s">
        <v>456</v>
      </c>
      <c r="M61">
        <v>178</v>
      </c>
      <c r="N61" t="str">
        <f t="shared" si="2"/>
        <v>ja</v>
      </c>
      <c r="O61">
        <f t="shared" si="3"/>
        <v>0</v>
      </c>
    </row>
    <row r="62" spans="1:15" x14ac:dyDescent="0.2">
      <c r="A62" t="s">
        <v>453</v>
      </c>
      <c r="B62" t="s">
        <v>372</v>
      </c>
      <c r="C62">
        <v>70</v>
      </c>
      <c r="D62">
        <v>70</v>
      </c>
      <c r="F62" t="str">
        <f t="shared" si="1"/>
        <v>Lemvig</v>
      </c>
      <c r="G62" t="str">
        <v>Lemvig Kommune</v>
      </c>
      <c r="H62">
        <f t="shared" si="4"/>
        <v>178</v>
      </c>
      <c r="L62" t="s">
        <v>458</v>
      </c>
      <c r="M62">
        <v>178</v>
      </c>
      <c r="N62" t="str">
        <f t="shared" si="2"/>
        <v>ja</v>
      </c>
      <c r="O62">
        <f t="shared" si="3"/>
        <v>0</v>
      </c>
    </row>
    <row r="63" spans="1:15" x14ac:dyDescent="0.2">
      <c r="A63" t="s">
        <v>455</v>
      </c>
      <c r="B63" t="s">
        <v>374</v>
      </c>
      <c r="C63">
        <v>99</v>
      </c>
      <c r="D63">
        <v>100</v>
      </c>
      <c r="F63" t="str">
        <f t="shared" si="1"/>
        <v>Lolland</v>
      </c>
      <c r="G63" t="str">
        <v>Lolland Kommune</v>
      </c>
      <c r="H63">
        <f t="shared" si="4"/>
        <v>359</v>
      </c>
      <c r="L63" t="s">
        <v>460</v>
      </c>
      <c r="M63">
        <v>335</v>
      </c>
      <c r="N63" t="str">
        <f t="shared" si="2"/>
        <v>nej</v>
      </c>
      <c r="O63">
        <f t="shared" si="3"/>
        <v>-24</v>
      </c>
    </row>
    <row r="64" spans="1:15" x14ac:dyDescent="0.2">
      <c r="A64" t="s">
        <v>457</v>
      </c>
      <c r="B64" t="s">
        <v>376</v>
      </c>
      <c r="C64">
        <v>41</v>
      </c>
      <c r="D64">
        <v>41</v>
      </c>
      <c r="F64" t="str">
        <f t="shared" si="1"/>
        <v>Lyngby-Taarbæk</v>
      </c>
      <c r="G64" t="str">
        <v>Lyngby-Taarbæk Kommune</v>
      </c>
      <c r="H64">
        <f t="shared" si="4"/>
        <v>540</v>
      </c>
      <c r="L64" t="s">
        <v>462</v>
      </c>
      <c r="M64">
        <v>540</v>
      </c>
      <c r="N64" t="str">
        <f t="shared" si="2"/>
        <v>ja</v>
      </c>
      <c r="O64">
        <f t="shared" si="3"/>
        <v>0</v>
      </c>
    </row>
    <row r="65" spans="1:15" x14ac:dyDescent="0.2">
      <c r="A65" t="s">
        <v>459</v>
      </c>
      <c r="B65" t="s">
        <v>376</v>
      </c>
      <c r="C65">
        <v>48</v>
      </c>
      <c r="D65">
        <v>48</v>
      </c>
      <c r="F65" t="str">
        <f t="shared" si="1"/>
        <v>Læsø</v>
      </c>
      <c r="G65" t="str">
        <v>Læsø Kommune</v>
      </c>
      <c r="H65">
        <f t="shared" si="4"/>
        <v>32</v>
      </c>
      <c r="L65" t="s">
        <v>464</v>
      </c>
      <c r="M65">
        <v>32</v>
      </c>
      <c r="N65" t="str">
        <f t="shared" si="2"/>
        <v>ja</v>
      </c>
      <c r="O65">
        <f t="shared" si="3"/>
        <v>0</v>
      </c>
    </row>
    <row r="66" spans="1:15" x14ac:dyDescent="0.2">
      <c r="A66" t="s">
        <v>461</v>
      </c>
      <c r="B66" t="s">
        <v>376</v>
      </c>
      <c r="C66">
        <v>72</v>
      </c>
      <c r="D66">
        <v>74</v>
      </c>
      <c r="F66" t="str">
        <f t="shared" si="1"/>
        <v>Mariagerfjord</v>
      </c>
      <c r="G66" t="str">
        <v>Mariagerfjord Kommune</v>
      </c>
      <c r="H66">
        <f t="shared" si="4"/>
        <v>358</v>
      </c>
      <c r="L66" t="s">
        <v>465</v>
      </c>
      <c r="M66">
        <v>358</v>
      </c>
      <c r="N66" t="str">
        <f t="shared" si="2"/>
        <v>ja</v>
      </c>
      <c r="O66">
        <f t="shared" si="3"/>
        <v>0</v>
      </c>
    </row>
    <row r="67" spans="1:15" x14ac:dyDescent="0.2">
      <c r="A67" t="s">
        <v>463</v>
      </c>
      <c r="B67" t="s">
        <v>376</v>
      </c>
      <c r="C67">
        <v>78</v>
      </c>
      <c r="D67">
        <v>78</v>
      </c>
      <c r="F67" t="str">
        <f t="shared" si="1"/>
        <v>Middelfart</v>
      </c>
      <c r="G67" t="str">
        <v>Middelfart Kommune</v>
      </c>
      <c r="H67">
        <f t="shared" si="4"/>
        <v>295</v>
      </c>
      <c r="L67" t="s">
        <v>467</v>
      </c>
      <c r="M67">
        <v>295</v>
      </c>
      <c r="N67" t="str">
        <f t="shared" si="2"/>
        <v>ja</v>
      </c>
      <c r="O67">
        <f t="shared" si="3"/>
        <v>0</v>
      </c>
    </row>
    <row r="68" spans="1:15" x14ac:dyDescent="0.2">
      <c r="A68" t="s">
        <v>1378</v>
      </c>
      <c r="B68" t="s">
        <v>378</v>
      </c>
      <c r="C68">
        <v>16</v>
      </c>
      <c r="D68">
        <v>16</v>
      </c>
      <c r="F68" t="str">
        <f t="shared" si="1"/>
        <v>Morsø</v>
      </c>
      <c r="G68" t="str">
        <v>Morsø Kommune</v>
      </c>
      <c r="H68">
        <f t="shared" si="4"/>
        <v>238</v>
      </c>
      <c r="L68" t="s">
        <v>469</v>
      </c>
      <c r="M68">
        <v>238</v>
      </c>
      <c r="N68" t="str">
        <f t="shared" si="2"/>
        <v>ja</v>
      </c>
      <c r="O68">
        <f t="shared" si="3"/>
        <v>0</v>
      </c>
    </row>
    <row r="69" spans="1:15" x14ac:dyDescent="0.2">
      <c r="A69" t="s">
        <v>466</v>
      </c>
      <c r="B69" t="s">
        <v>378</v>
      </c>
      <c r="C69">
        <v>20</v>
      </c>
      <c r="D69">
        <v>20</v>
      </c>
      <c r="F69" t="str">
        <f t="shared" si="1"/>
        <v>Norddjurs</v>
      </c>
      <c r="G69" t="str">
        <v>Norddjurs Kommune</v>
      </c>
      <c r="H69">
        <f t="shared" si="4"/>
        <v>376</v>
      </c>
      <c r="L69" t="s">
        <v>471</v>
      </c>
      <c r="M69">
        <v>376</v>
      </c>
      <c r="N69" t="str">
        <f t="shared" si="2"/>
        <v>ja</v>
      </c>
      <c r="O69">
        <f t="shared" si="3"/>
        <v>0</v>
      </c>
    </row>
    <row r="70" spans="1:15" x14ac:dyDescent="0.2">
      <c r="A70" t="s">
        <v>468</v>
      </c>
      <c r="B70" t="s">
        <v>378</v>
      </c>
      <c r="C70">
        <v>23</v>
      </c>
      <c r="D70">
        <v>23</v>
      </c>
      <c r="F70" t="str">
        <f t="shared" si="1"/>
        <v>Nordfyns</v>
      </c>
      <c r="G70" t="str">
        <v>Nordfyns Kommune</v>
      </c>
      <c r="H70">
        <f t="shared" si="4"/>
        <v>202</v>
      </c>
      <c r="L70" t="s">
        <v>473</v>
      </c>
      <c r="M70">
        <v>202</v>
      </c>
      <c r="N70" t="str">
        <f t="shared" si="2"/>
        <v>ja</v>
      </c>
      <c r="O70">
        <f t="shared" si="3"/>
        <v>0</v>
      </c>
    </row>
    <row r="71" spans="1:15" x14ac:dyDescent="0.2">
      <c r="A71" t="s">
        <v>470</v>
      </c>
      <c r="B71" t="s">
        <v>378</v>
      </c>
      <c r="C71">
        <v>26</v>
      </c>
      <c r="D71">
        <v>26</v>
      </c>
      <c r="F71" t="str">
        <f t="shared" si="1"/>
        <v>Nyborg</v>
      </c>
      <c r="G71" t="str">
        <v>Nyborg Kommune</v>
      </c>
      <c r="H71">
        <f t="shared" si="4"/>
        <v>241</v>
      </c>
      <c r="L71" t="s">
        <v>475</v>
      </c>
      <c r="M71">
        <v>253</v>
      </c>
      <c r="N71" t="str">
        <f t="shared" si="2"/>
        <v>nej</v>
      </c>
      <c r="O71">
        <f t="shared" si="3"/>
        <v>12</v>
      </c>
    </row>
    <row r="72" spans="1:15" x14ac:dyDescent="0.2">
      <c r="A72" t="s">
        <v>472</v>
      </c>
      <c r="B72" t="s">
        <v>378</v>
      </c>
      <c r="C72">
        <v>28</v>
      </c>
      <c r="D72">
        <v>28</v>
      </c>
      <c r="F72" t="str">
        <f t="shared" si="1"/>
        <v>Næstved</v>
      </c>
      <c r="G72" t="str">
        <v>Næstved Kommune</v>
      </c>
      <c r="H72">
        <f t="shared" si="4"/>
        <v>556</v>
      </c>
      <c r="L72" t="s">
        <v>477</v>
      </c>
      <c r="M72">
        <v>510</v>
      </c>
      <c r="N72" t="str">
        <f t="shared" si="2"/>
        <v>nej</v>
      </c>
      <c r="O72">
        <f t="shared" si="3"/>
        <v>-46</v>
      </c>
    </row>
    <row r="73" spans="1:15" x14ac:dyDescent="0.2">
      <c r="A73" t="s">
        <v>474</v>
      </c>
      <c r="B73" t="s">
        <v>378</v>
      </c>
      <c r="C73">
        <v>32</v>
      </c>
      <c r="D73">
        <v>32</v>
      </c>
      <c r="F73" t="str">
        <f t="shared" si="1"/>
        <v>Odder</v>
      </c>
      <c r="G73" t="str">
        <v>Odder Kommune</v>
      </c>
      <c r="H73">
        <f t="shared" si="4"/>
        <v>184</v>
      </c>
      <c r="L73" t="s">
        <v>479</v>
      </c>
      <c r="M73">
        <v>184</v>
      </c>
      <c r="N73" t="str">
        <f t="shared" si="2"/>
        <v>ja</v>
      </c>
      <c r="O73">
        <f t="shared" si="3"/>
        <v>0</v>
      </c>
    </row>
    <row r="74" spans="1:15" x14ac:dyDescent="0.2">
      <c r="A74" t="s">
        <v>476</v>
      </c>
      <c r="B74" t="s">
        <v>378</v>
      </c>
      <c r="C74">
        <v>35</v>
      </c>
      <c r="D74">
        <v>35</v>
      </c>
      <c r="F74" t="str">
        <f t="shared" si="1"/>
        <v>Odense</v>
      </c>
      <c r="G74" t="str">
        <v>Odense Kommune</v>
      </c>
      <c r="H74">
        <f t="shared" si="4"/>
        <v>1360</v>
      </c>
      <c r="L74" t="s">
        <v>481</v>
      </c>
      <c r="M74">
        <v>1230</v>
      </c>
      <c r="N74" t="str">
        <f t="shared" si="2"/>
        <v>nej</v>
      </c>
      <c r="O74">
        <f t="shared" si="3"/>
        <v>-130</v>
      </c>
    </row>
    <row r="75" spans="1:15" x14ac:dyDescent="0.2">
      <c r="A75" t="s">
        <v>478</v>
      </c>
      <c r="B75" t="s">
        <v>378</v>
      </c>
      <c r="C75">
        <v>37</v>
      </c>
      <c r="D75">
        <v>37</v>
      </c>
      <c r="F75" t="str">
        <f t="shared" si="1"/>
        <v>Odsherred</v>
      </c>
      <c r="G75" t="str">
        <v>Odsherred Kommune</v>
      </c>
      <c r="H75">
        <f t="shared" ref="H75:H109" si="5">SUMIFS($C$11:$C$1048576,$B$11:$B$1048576,$G75)</f>
        <v>305</v>
      </c>
      <c r="L75" t="s">
        <v>483</v>
      </c>
      <c r="M75">
        <v>305</v>
      </c>
      <c r="N75" t="str">
        <f t="shared" si="2"/>
        <v>ja</v>
      </c>
      <c r="O75">
        <f t="shared" si="3"/>
        <v>0</v>
      </c>
    </row>
    <row r="76" spans="1:15" x14ac:dyDescent="0.2">
      <c r="A76" t="s">
        <v>480</v>
      </c>
      <c r="B76" t="s">
        <v>378</v>
      </c>
      <c r="C76">
        <v>48</v>
      </c>
      <c r="D76">
        <v>48</v>
      </c>
      <c r="F76" t="str">
        <f t="shared" ref="F76:F109" si="6">MID(G76,1,FIND(" ",G76)-1)</f>
        <v>Randers</v>
      </c>
      <c r="G76" t="str">
        <v>Randers Kommune</v>
      </c>
      <c r="H76">
        <f t="shared" si="5"/>
        <v>883</v>
      </c>
      <c r="L76" t="s">
        <v>485</v>
      </c>
      <c r="M76">
        <v>883</v>
      </c>
      <c r="N76" t="str">
        <f t="shared" ref="N76:N108" si="7">IF(M76=H76,"ja","nej")</f>
        <v>ja</v>
      </c>
      <c r="O76">
        <f t="shared" ref="O76:O108" si="8">M76-H76</f>
        <v>0</v>
      </c>
    </row>
    <row r="77" spans="1:15" x14ac:dyDescent="0.2">
      <c r="A77" t="s">
        <v>482</v>
      </c>
      <c r="B77" t="s">
        <v>378</v>
      </c>
      <c r="C77">
        <v>54</v>
      </c>
      <c r="D77">
        <v>54</v>
      </c>
      <c r="F77" t="str">
        <f t="shared" si="6"/>
        <v>Rebild</v>
      </c>
      <c r="G77" t="str">
        <v>Rebild Kommune</v>
      </c>
      <c r="H77">
        <f t="shared" si="5"/>
        <v>231</v>
      </c>
      <c r="L77" t="s">
        <v>487</v>
      </c>
      <c r="M77">
        <v>231</v>
      </c>
      <c r="N77" t="str">
        <f t="shared" si="7"/>
        <v>ja</v>
      </c>
      <c r="O77">
        <f t="shared" si="8"/>
        <v>0</v>
      </c>
    </row>
    <row r="78" spans="1:15" x14ac:dyDescent="0.2">
      <c r="A78" t="s">
        <v>484</v>
      </c>
      <c r="B78" t="s">
        <v>378</v>
      </c>
      <c r="C78">
        <v>54</v>
      </c>
      <c r="D78">
        <v>54</v>
      </c>
      <c r="F78" t="str">
        <f t="shared" si="6"/>
        <v>Ringkøbing-Skjern</v>
      </c>
      <c r="G78" t="str">
        <v>Ringkøbing-Skjern Kommune</v>
      </c>
      <c r="H78">
        <f t="shared" si="5"/>
        <v>557</v>
      </c>
      <c r="L78" t="s">
        <v>489</v>
      </c>
      <c r="M78">
        <v>520</v>
      </c>
      <c r="N78" t="str">
        <f t="shared" si="7"/>
        <v>nej</v>
      </c>
      <c r="O78">
        <f t="shared" si="8"/>
        <v>-37</v>
      </c>
    </row>
    <row r="79" spans="1:15" x14ac:dyDescent="0.2">
      <c r="A79" t="s">
        <v>486</v>
      </c>
      <c r="B79" t="s">
        <v>378</v>
      </c>
      <c r="C79">
        <v>54</v>
      </c>
      <c r="D79">
        <v>54</v>
      </c>
      <c r="F79" t="str">
        <f t="shared" si="6"/>
        <v>Ringsted</v>
      </c>
      <c r="G79" t="str">
        <v>Ringsted Kommune</v>
      </c>
      <c r="H79">
        <f t="shared" si="5"/>
        <v>206</v>
      </c>
      <c r="L79" t="s">
        <v>491</v>
      </c>
      <c r="M79">
        <v>206</v>
      </c>
      <c r="N79" t="str">
        <f t="shared" si="7"/>
        <v>ja</v>
      </c>
      <c r="O79">
        <f t="shared" si="8"/>
        <v>0</v>
      </c>
    </row>
    <row r="80" spans="1:15" x14ac:dyDescent="0.2">
      <c r="A80" t="s">
        <v>1190</v>
      </c>
      <c r="B80" t="s">
        <v>378</v>
      </c>
      <c r="C80">
        <v>60</v>
      </c>
      <c r="D80">
        <v>60</v>
      </c>
      <c r="F80" t="str">
        <f t="shared" si="6"/>
        <v>Roskilde</v>
      </c>
      <c r="G80" t="str">
        <v>Roskilde Kommune</v>
      </c>
      <c r="H80">
        <f t="shared" si="5"/>
        <v>576</v>
      </c>
      <c r="L80" t="s">
        <v>493</v>
      </c>
      <c r="M80">
        <v>576</v>
      </c>
      <c r="N80" t="str">
        <f t="shared" si="7"/>
        <v>ja</v>
      </c>
      <c r="O80">
        <f t="shared" si="8"/>
        <v>0</v>
      </c>
    </row>
    <row r="81" spans="1:15" x14ac:dyDescent="0.2">
      <c r="A81" t="s">
        <v>488</v>
      </c>
      <c r="B81" t="s">
        <v>378</v>
      </c>
      <c r="C81">
        <v>68</v>
      </c>
      <c r="D81">
        <v>68</v>
      </c>
      <c r="F81" t="str">
        <f t="shared" si="6"/>
        <v>Rudersdal</v>
      </c>
      <c r="G81" t="str">
        <v>Rudersdal Kommune</v>
      </c>
      <c r="H81">
        <f t="shared" si="5"/>
        <v>666</v>
      </c>
      <c r="L81" t="s">
        <v>495</v>
      </c>
      <c r="M81">
        <v>666</v>
      </c>
      <c r="N81" t="str">
        <f t="shared" si="7"/>
        <v>ja</v>
      </c>
      <c r="O81">
        <f t="shared" si="8"/>
        <v>0</v>
      </c>
    </row>
    <row r="82" spans="1:15" x14ac:dyDescent="0.2">
      <c r="A82" t="s">
        <v>490</v>
      </c>
      <c r="B82" t="s">
        <v>378</v>
      </c>
      <c r="C82">
        <v>77</v>
      </c>
      <c r="D82">
        <v>77</v>
      </c>
      <c r="F82" t="str">
        <f t="shared" si="6"/>
        <v>Rødovre</v>
      </c>
      <c r="G82" t="str">
        <v>Rødovre Kommune</v>
      </c>
      <c r="H82">
        <f t="shared" si="5"/>
        <v>301</v>
      </c>
      <c r="L82" t="s">
        <v>497</v>
      </c>
      <c r="M82">
        <v>301</v>
      </c>
      <c r="N82" t="str">
        <f t="shared" si="7"/>
        <v>ja</v>
      </c>
      <c r="O82">
        <f t="shared" si="8"/>
        <v>0</v>
      </c>
    </row>
    <row r="83" spans="1:15" x14ac:dyDescent="0.2">
      <c r="A83" t="s">
        <v>492</v>
      </c>
      <c r="B83" t="s">
        <v>378</v>
      </c>
      <c r="C83">
        <v>78</v>
      </c>
      <c r="D83">
        <v>78</v>
      </c>
      <c r="F83" t="str">
        <f t="shared" si="6"/>
        <v>Samsø</v>
      </c>
      <c r="G83" t="str">
        <v>Samsø Kommune</v>
      </c>
      <c r="H83">
        <f t="shared" si="5"/>
        <v>36</v>
      </c>
      <c r="L83" t="s">
        <v>499</v>
      </c>
      <c r="M83">
        <v>36</v>
      </c>
      <c r="N83" t="str">
        <f t="shared" si="7"/>
        <v>ja</v>
      </c>
      <c r="O83">
        <f t="shared" si="8"/>
        <v>0</v>
      </c>
    </row>
    <row r="84" spans="1:15" x14ac:dyDescent="0.2">
      <c r="A84" t="s">
        <v>494</v>
      </c>
      <c r="B84" t="s">
        <v>378</v>
      </c>
      <c r="C84">
        <v>104</v>
      </c>
      <c r="D84">
        <v>104</v>
      </c>
      <c r="F84" t="str">
        <f t="shared" si="6"/>
        <v>Silkeborg</v>
      </c>
      <c r="G84" t="str">
        <v>Silkeborg Kommune</v>
      </c>
      <c r="H84">
        <f t="shared" si="5"/>
        <v>694</v>
      </c>
      <c r="L84" t="s">
        <v>501</v>
      </c>
      <c r="M84">
        <v>659</v>
      </c>
      <c r="N84" t="str">
        <f t="shared" si="7"/>
        <v>nej</v>
      </c>
      <c r="O84">
        <f t="shared" si="8"/>
        <v>-35</v>
      </c>
    </row>
    <row r="85" spans="1:15" x14ac:dyDescent="0.2">
      <c r="A85" t="s">
        <v>496</v>
      </c>
      <c r="B85" t="s">
        <v>378</v>
      </c>
      <c r="C85">
        <v>136</v>
      </c>
      <c r="D85">
        <v>136</v>
      </c>
      <c r="F85" t="str">
        <f t="shared" si="6"/>
        <v>Skanderborg</v>
      </c>
      <c r="G85" t="str">
        <v>Skanderborg Kommune</v>
      </c>
      <c r="H85">
        <f t="shared" si="5"/>
        <v>366</v>
      </c>
      <c r="L85" t="s">
        <v>503</v>
      </c>
      <c r="M85">
        <v>366</v>
      </c>
      <c r="N85" t="str">
        <f t="shared" si="7"/>
        <v>ja</v>
      </c>
      <c r="O85">
        <f t="shared" si="8"/>
        <v>0</v>
      </c>
    </row>
    <row r="86" spans="1:15" x14ac:dyDescent="0.2">
      <c r="A86" t="s">
        <v>498</v>
      </c>
      <c r="B86" t="s">
        <v>380</v>
      </c>
      <c r="C86">
        <v>36</v>
      </c>
      <c r="D86">
        <v>36</v>
      </c>
      <c r="F86" t="str">
        <f t="shared" si="6"/>
        <v>Skive</v>
      </c>
      <c r="G86" t="str">
        <v>Skive Kommune</v>
      </c>
      <c r="H86">
        <f t="shared" si="5"/>
        <v>428</v>
      </c>
      <c r="L86" t="s">
        <v>505</v>
      </c>
      <c r="M86">
        <v>428</v>
      </c>
      <c r="N86" t="str">
        <f t="shared" si="7"/>
        <v>ja</v>
      </c>
      <c r="O86">
        <f t="shared" si="8"/>
        <v>0</v>
      </c>
    </row>
    <row r="87" spans="1:15" x14ac:dyDescent="0.2">
      <c r="A87" t="s">
        <v>500</v>
      </c>
      <c r="B87" t="s">
        <v>382</v>
      </c>
      <c r="C87">
        <v>20</v>
      </c>
      <c r="D87">
        <v>20</v>
      </c>
      <c r="F87" t="str">
        <f t="shared" si="6"/>
        <v>Slagelse</v>
      </c>
      <c r="G87" t="str">
        <v>Slagelse Kommune</v>
      </c>
      <c r="H87">
        <f t="shared" si="5"/>
        <v>574</v>
      </c>
      <c r="L87" t="s">
        <v>507</v>
      </c>
      <c r="M87">
        <v>574</v>
      </c>
      <c r="N87" t="str">
        <f t="shared" si="7"/>
        <v>ja</v>
      </c>
      <c r="O87">
        <f t="shared" si="8"/>
        <v>0</v>
      </c>
    </row>
    <row r="88" spans="1:15" x14ac:dyDescent="0.2">
      <c r="A88" t="s">
        <v>502</v>
      </c>
      <c r="B88" t="s">
        <v>382</v>
      </c>
      <c r="C88">
        <v>24</v>
      </c>
      <c r="D88">
        <v>24</v>
      </c>
      <c r="F88" t="str">
        <f t="shared" si="6"/>
        <v>Solrød</v>
      </c>
      <c r="G88" t="str">
        <v>Solrød Kommune</v>
      </c>
      <c r="H88">
        <f t="shared" si="5"/>
        <v>142</v>
      </c>
      <c r="L88" t="s">
        <v>509</v>
      </c>
      <c r="M88">
        <v>142</v>
      </c>
      <c r="N88" t="str">
        <f t="shared" si="7"/>
        <v>ja</v>
      </c>
      <c r="O88">
        <f t="shared" si="8"/>
        <v>0</v>
      </c>
    </row>
    <row r="89" spans="1:15" x14ac:dyDescent="0.2">
      <c r="A89" t="s">
        <v>504</v>
      </c>
      <c r="B89" t="s">
        <v>382</v>
      </c>
      <c r="C89">
        <v>24</v>
      </c>
      <c r="D89">
        <v>25</v>
      </c>
      <c r="F89" t="str">
        <f t="shared" si="6"/>
        <v>Sorø</v>
      </c>
      <c r="G89" t="str">
        <v>Sorø Kommune</v>
      </c>
      <c r="H89">
        <f t="shared" si="5"/>
        <v>270</v>
      </c>
      <c r="L89" t="s">
        <v>511</v>
      </c>
      <c r="M89">
        <v>270</v>
      </c>
      <c r="N89" t="str">
        <f t="shared" si="7"/>
        <v>ja</v>
      </c>
      <c r="O89">
        <f t="shared" si="8"/>
        <v>0</v>
      </c>
    </row>
    <row r="90" spans="1:15" x14ac:dyDescent="0.2">
      <c r="A90" t="s">
        <v>506</v>
      </c>
      <c r="B90" t="s">
        <v>382</v>
      </c>
      <c r="C90">
        <v>26</v>
      </c>
      <c r="D90">
        <v>26</v>
      </c>
      <c r="F90" t="str">
        <f t="shared" si="6"/>
        <v>Stevns</v>
      </c>
      <c r="G90" t="str">
        <v>Stevns Kommune</v>
      </c>
      <c r="H90">
        <f t="shared" si="5"/>
        <v>143</v>
      </c>
      <c r="L90" t="s">
        <v>513</v>
      </c>
      <c r="M90">
        <v>144</v>
      </c>
      <c r="N90" t="str">
        <f t="shared" si="7"/>
        <v>nej</v>
      </c>
      <c r="O90">
        <f t="shared" si="8"/>
        <v>1</v>
      </c>
    </row>
    <row r="91" spans="1:15" x14ac:dyDescent="0.2">
      <c r="A91" t="s">
        <v>508</v>
      </c>
      <c r="B91" t="s">
        <v>382</v>
      </c>
      <c r="C91">
        <v>40</v>
      </c>
      <c r="D91">
        <v>40</v>
      </c>
      <c r="F91" t="str">
        <f t="shared" si="6"/>
        <v>Struer</v>
      </c>
      <c r="G91" t="str">
        <v>Struer Kommune</v>
      </c>
      <c r="H91">
        <f t="shared" si="5"/>
        <v>176</v>
      </c>
      <c r="L91" t="s">
        <v>515</v>
      </c>
      <c r="M91">
        <v>176</v>
      </c>
      <c r="N91" t="str">
        <f t="shared" si="7"/>
        <v>ja</v>
      </c>
      <c r="O91">
        <f t="shared" si="8"/>
        <v>0</v>
      </c>
    </row>
    <row r="92" spans="1:15" x14ac:dyDescent="0.2">
      <c r="A92" t="s">
        <v>510</v>
      </c>
      <c r="B92" t="s">
        <v>382</v>
      </c>
      <c r="C92">
        <v>43</v>
      </c>
      <c r="D92">
        <v>43</v>
      </c>
      <c r="F92" t="str">
        <f t="shared" si="6"/>
        <v>Svendborg</v>
      </c>
      <c r="G92" t="str">
        <v>Svendborg Kommune</v>
      </c>
      <c r="H92">
        <f t="shared" si="5"/>
        <v>754</v>
      </c>
      <c r="L92" t="s">
        <v>517</v>
      </c>
      <c r="M92">
        <v>770</v>
      </c>
      <c r="N92" t="str">
        <f t="shared" si="7"/>
        <v>nej</v>
      </c>
      <c r="O92">
        <f t="shared" si="8"/>
        <v>16</v>
      </c>
    </row>
    <row r="93" spans="1:15" x14ac:dyDescent="0.2">
      <c r="A93" t="s">
        <v>512</v>
      </c>
      <c r="B93" t="s">
        <v>382</v>
      </c>
      <c r="C93">
        <v>63</v>
      </c>
      <c r="D93">
        <v>63</v>
      </c>
      <c r="F93" t="str">
        <f t="shared" si="6"/>
        <v>Syddjurs</v>
      </c>
      <c r="G93" t="str">
        <v>Syddjurs Kommune</v>
      </c>
      <c r="H93">
        <f t="shared" si="5"/>
        <v>305</v>
      </c>
      <c r="L93" t="s">
        <v>519</v>
      </c>
      <c r="M93">
        <v>305</v>
      </c>
      <c r="N93" t="str">
        <f t="shared" si="7"/>
        <v>ja</v>
      </c>
      <c r="O93">
        <f t="shared" si="8"/>
        <v>0</v>
      </c>
    </row>
    <row r="94" spans="1:15" x14ac:dyDescent="0.2">
      <c r="A94" t="s">
        <v>514</v>
      </c>
      <c r="B94" t="s">
        <v>382</v>
      </c>
      <c r="C94">
        <v>72</v>
      </c>
      <c r="D94">
        <v>72</v>
      </c>
      <c r="F94" t="str">
        <f t="shared" si="6"/>
        <v>Sønderborg</v>
      </c>
      <c r="G94" t="str">
        <v>Sønderborg Kommune</v>
      </c>
      <c r="H94">
        <f t="shared" si="5"/>
        <v>529</v>
      </c>
      <c r="L94" t="s">
        <v>520</v>
      </c>
      <c r="M94">
        <v>529</v>
      </c>
      <c r="N94" t="str">
        <f t="shared" si="7"/>
        <v>ja</v>
      </c>
      <c r="O94">
        <f t="shared" si="8"/>
        <v>0</v>
      </c>
    </row>
    <row r="95" spans="1:15" x14ac:dyDescent="0.2">
      <c r="A95" t="s">
        <v>516</v>
      </c>
      <c r="B95" t="s">
        <v>384</v>
      </c>
      <c r="C95">
        <v>19</v>
      </c>
      <c r="D95">
        <v>19</v>
      </c>
      <c r="F95" t="str">
        <f t="shared" si="6"/>
        <v>Thisted</v>
      </c>
      <c r="G95" t="str">
        <v>Thisted Kommune</v>
      </c>
      <c r="H95">
        <f t="shared" si="5"/>
        <v>468</v>
      </c>
      <c r="L95" t="s">
        <v>522</v>
      </c>
      <c r="M95">
        <v>460</v>
      </c>
      <c r="N95" t="str">
        <f t="shared" si="7"/>
        <v>nej</v>
      </c>
      <c r="O95">
        <f t="shared" si="8"/>
        <v>-8</v>
      </c>
    </row>
    <row r="96" spans="1:15" x14ac:dyDescent="0.2">
      <c r="A96" t="s">
        <v>518</v>
      </c>
      <c r="B96" t="s">
        <v>384</v>
      </c>
      <c r="C96">
        <v>24</v>
      </c>
      <c r="D96">
        <v>26</v>
      </c>
      <c r="F96" t="str">
        <f t="shared" si="6"/>
        <v>Tønder</v>
      </c>
      <c r="G96" t="str">
        <v>Tønder Kommune</v>
      </c>
      <c r="H96">
        <f t="shared" si="5"/>
        <v>323</v>
      </c>
      <c r="L96" t="s">
        <v>524</v>
      </c>
      <c r="M96">
        <v>323</v>
      </c>
      <c r="N96" t="str">
        <f t="shared" si="7"/>
        <v>ja</v>
      </c>
      <c r="O96">
        <f t="shared" si="8"/>
        <v>0</v>
      </c>
    </row>
    <row r="97" spans="1:15" x14ac:dyDescent="0.2">
      <c r="A97" t="s">
        <v>1379</v>
      </c>
      <c r="B97" t="s">
        <v>384</v>
      </c>
      <c r="C97">
        <v>31</v>
      </c>
      <c r="D97">
        <v>31</v>
      </c>
      <c r="F97" t="str">
        <f t="shared" si="6"/>
        <v>Tårnby</v>
      </c>
      <c r="G97" t="str">
        <v>Tårnby Kommune</v>
      </c>
      <c r="H97">
        <f t="shared" si="5"/>
        <v>335</v>
      </c>
      <c r="L97" t="s">
        <v>526</v>
      </c>
      <c r="M97">
        <v>335</v>
      </c>
      <c r="N97" t="str">
        <f t="shared" si="7"/>
        <v>ja</v>
      </c>
      <c r="O97">
        <f t="shared" si="8"/>
        <v>0</v>
      </c>
    </row>
    <row r="98" spans="1:15" x14ac:dyDescent="0.2">
      <c r="A98" t="s">
        <v>521</v>
      </c>
      <c r="B98" t="s">
        <v>384</v>
      </c>
      <c r="C98">
        <v>34</v>
      </c>
      <c r="D98">
        <v>34</v>
      </c>
      <c r="F98" t="str">
        <f t="shared" si="6"/>
        <v>Vallensbæk</v>
      </c>
      <c r="G98" t="str">
        <v>Vallensbæk Kommune</v>
      </c>
      <c r="H98">
        <f t="shared" si="5"/>
        <v>50</v>
      </c>
      <c r="L98" t="s">
        <v>1152</v>
      </c>
      <c r="M98">
        <v>50</v>
      </c>
      <c r="N98" t="str">
        <f t="shared" si="7"/>
        <v>ja</v>
      </c>
      <c r="O98">
        <f t="shared" si="8"/>
        <v>0</v>
      </c>
    </row>
    <row r="99" spans="1:15" x14ac:dyDescent="0.2">
      <c r="A99" t="s">
        <v>523</v>
      </c>
      <c r="B99" t="s">
        <v>384</v>
      </c>
      <c r="C99">
        <v>34</v>
      </c>
      <c r="D99">
        <v>34</v>
      </c>
      <c r="F99" t="str">
        <f t="shared" si="6"/>
        <v>Varde</v>
      </c>
      <c r="G99" t="str">
        <v>Varde Kommune</v>
      </c>
      <c r="H99">
        <f t="shared" si="5"/>
        <v>471</v>
      </c>
      <c r="L99" t="s">
        <v>529</v>
      </c>
      <c r="M99">
        <v>453</v>
      </c>
      <c r="N99" t="str">
        <f t="shared" si="7"/>
        <v>nej</v>
      </c>
      <c r="O99">
        <f t="shared" si="8"/>
        <v>-18</v>
      </c>
    </row>
    <row r="100" spans="1:15" x14ac:dyDescent="0.2">
      <c r="A100" t="s">
        <v>525</v>
      </c>
      <c r="B100" t="s">
        <v>384</v>
      </c>
      <c r="C100">
        <v>40</v>
      </c>
      <c r="D100">
        <v>44</v>
      </c>
      <c r="F100" t="str">
        <f t="shared" si="6"/>
        <v>Vejen</v>
      </c>
      <c r="G100" t="str">
        <v>Vejen Kommune</v>
      </c>
      <c r="H100">
        <f t="shared" si="5"/>
        <v>344</v>
      </c>
      <c r="L100" t="s">
        <v>531</v>
      </c>
      <c r="M100">
        <v>344</v>
      </c>
      <c r="N100" t="str">
        <f t="shared" si="7"/>
        <v>ja</v>
      </c>
      <c r="O100">
        <f t="shared" si="8"/>
        <v>0</v>
      </c>
    </row>
    <row r="101" spans="1:15" x14ac:dyDescent="0.2">
      <c r="A101" t="s">
        <v>527</v>
      </c>
      <c r="B101" t="s">
        <v>384</v>
      </c>
      <c r="C101">
        <v>41</v>
      </c>
      <c r="D101">
        <v>41</v>
      </c>
      <c r="F101" t="str">
        <f t="shared" si="6"/>
        <v>Vejle</v>
      </c>
      <c r="G101" t="str">
        <v>Vejle Kommune</v>
      </c>
      <c r="H101">
        <f t="shared" si="5"/>
        <v>952</v>
      </c>
      <c r="L101" t="s">
        <v>533</v>
      </c>
      <c r="M101">
        <v>914</v>
      </c>
      <c r="N101" t="str">
        <f t="shared" si="7"/>
        <v>nej</v>
      </c>
      <c r="O101">
        <f t="shared" si="8"/>
        <v>-38</v>
      </c>
    </row>
    <row r="102" spans="1:15" x14ac:dyDescent="0.2">
      <c r="A102" t="s">
        <v>528</v>
      </c>
      <c r="B102" t="s">
        <v>384</v>
      </c>
      <c r="C102">
        <v>45</v>
      </c>
      <c r="D102">
        <v>48</v>
      </c>
      <c r="F102" t="str">
        <f t="shared" si="6"/>
        <v>Vesthimmerlands</v>
      </c>
      <c r="G102" t="str">
        <v>Vesthimmerlands Kommune</v>
      </c>
      <c r="H102">
        <f t="shared" si="5"/>
        <v>389</v>
      </c>
      <c r="L102" t="s">
        <v>535</v>
      </c>
      <c r="M102">
        <v>389</v>
      </c>
      <c r="N102" t="str">
        <f t="shared" si="7"/>
        <v>ja</v>
      </c>
      <c r="O102">
        <f t="shared" si="8"/>
        <v>0</v>
      </c>
    </row>
    <row r="103" spans="1:15" x14ac:dyDescent="0.2">
      <c r="A103" t="s">
        <v>530</v>
      </c>
      <c r="B103" t="s">
        <v>384</v>
      </c>
      <c r="C103">
        <v>50</v>
      </c>
      <c r="D103">
        <v>50</v>
      </c>
      <c r="F103" t="str">
        <f t="shared" si="6"/>
        <v>Viborg</v>
      </c>
      <c r="G103" t="str">
        <v>Viborg Kommune</v>
      </c>
      <c r="H103">
        <f t="shared" si="5"/>
        <v>751</v>
      </c>
      <c r="L103" t="s">
        <v>1202</v>
      </c>
      <c r="M103">
        <v>751</v>
      </c>
      <c r="N103" t="str">
        <f t="shared" si="7"/>
        <v>ja</v>
      </c>
      <c r="O103">
        <f t="shared" si="8"/>
        <v>0</v>
      </c>
    </row>
    <row r="104" spans="1:15" x14ac:dyDescent="0.2">
      <c r="A104" t="s">
        <v>532</v>
      </c>
      <c r="B104" t="s">
        <v>386</v>
      </c>
      <c r="C104">
        <v>29</v>
      </c>
      <c r="D104">
        <v>29</v>
      </c>
      <c r="F104" t="str">
        <f t="shared" si="6"/>
        <v>Vordingborg</v>
      </c>
      <c r="G104" t="str">
        <v>Vordingborg Kommune</v>
      </c>
      <c r="H104">
        <f t="shared" si="5"/>
        <v>456</v>
      </c>
      <c r="L104" t="s">
        <v>537</v>
      </c>
      <c r="M104">
        <v>456</v>
      </c>
      <c r="N104" t="str">
        <f t="shared" si="7"/>
        <v>ja</v>
      </c>
      <c r="O104">
        <f t="shared" si="8"/>
        <v>0</v>
      </c>
    </row>
    <row r="105" spans="1:15" x14ac:dyDescent="0.2">
      <c r="A105" t="s">
        <v>534</v>
      </c>
      <c r="B105" t="s">
        <v>386</v>
      </c>
      <c r="C105">
        <v>30</v>
      </c>
      <c r="D105">
        <v>30</v>
      </c>
      <c r="F105" t="str">
        <f t="shared" si="6"/>
        <v>Ærø</v>
      </c>
      <c r="G105" t="str">
        <v>Ærø Kommune</v>
      </c>
      <c r="H105">
        <f t="shared" si="5"/>
        <v>93</v>
      </c>
      <c r="L105" t="s">
        <v>539</v>
      </c>
      <c r="M105">
        <v>93</v>
      </c>
      <c r="N105" t="str">
        <f t="shared" si="7"/>
        <v>ja</v>
      </c>
      <c r="O105">
        <f t="shared" si="8"/>
        <v>0</v>
      </c>
    </row>
    <row r="106" spans="1:15" x14ac:dyDescent="0.2">
      <c r="A106" t="s">
        <v>538</v>
      </c>
      <c r="B106" t="s">
        <v>386</v>
      </c>
      <c r="C106">
        <v>44</v>
      </c>
      <c r="D106">
        <v>44</v>
      </c>
      <c r="F106" t="str">
        <f t="shared" si="6"/>
        <v>Aabenraa</v>
      </c>
      <c r="G106" t="str">
        <v>Aabenraa Kommune</v>
      </c>
      <c r="H106">
        <f t="shared" si="5"/>
        <v>449</v>
      </c>
      <c r="L106" t="s">
        <v>541</v>
      </c>
      <c r="M106">
        <v>449</v>
      </c>
      <c r="N106" t="str">
        <f t="shared" si="7"/>
        <v>ja</v>
      </c>
      <c r="O106">
        <f t="shared" si="8"/>
        <v>0</v>
      </c>
    </row>
    <row r="107" spans="1:15" x14ac:dyDescent="0.2">
      <c r="A107" t="s">
        <v>540</v>
      </c>
      <c r="B107" t="s">
        <v>386</v>
      </c>
      <c r="C107">
        <v>48</v>
      </c>
      <c r="D107">
        <v>50</v>
      </c>
      <c r="F107" t="str">
        <f t="shared" si="6"/>
        <v>Aalborg</v>
      </c>
      <c r="G107" t="str">
        <v>Aalborg Kommune</v>
      </c>
      <c r="H107">
        <f t="shared" si="5"/>
        <v>1836</v>
      </c>
      <c r="L107" t="s">
        <v>543</v>
      </c>
      <c r="M107">
        <v>1836</v>
      </c>
      <c r="N107" t="str">
        <f t="shared" si="7"/>
        <v>ja</v>
      </c>
      <c r="O107">
        <f t="shared" si="8"/>
        <v>0</v>
      </c>
    </row>
    <row r="108" spans="1:15" x14ac:dyDescent="0.2">
      <c r="A108" t="s">
        <v>542</v>
      </c>
      <c r="B108" t="s">
        <v>386</v>
      </c>
      <c r="C108">
        <v>48</v>
      </c>
      <c r="D108">
        <v>48</v>
      </c>
      <c r="F108" t="str">
        <f t="shared" si="6"/>
        <v>Aarhus</v>
      </c>
      <c r="G108" t="str">
        <v>Aarhus Kommune</v>
      </c>
      <c r="H108">
        <f t="shared" si="5"/>
        <v>3007</v>
      </c>
      <c r="L108" t="s">
        <v>545</v>
      </c>
      <c r="M108">
        <v>2462</v>
      </c>
      <c r="N108" t="str">
        <f t="shared" si="7"/>
        <v>nej</v>
      </c>
      <c r="O108">
        <f t="shared" si="8"/>
        <v>-545</v>
      </c>
    </row>
    <row r="109" spans="1:15" x14ac:dyDescent="0.2">
      <c r="A109" t="s">
        <v>544</v>
      </c>
      <c r="B109" t="s">
        <v>386</v>
      </c>
      <c r="C109">
        <v>56</v>
      </c>
      <c r="D109">
        <v>56</v>
      </c>
      <c r="F109" t="e">
        <f t="shared" si="6"/>
        <v>#VALUE!</v>
      </c>
      <c r="G109">
        <v>0</v>
      </c>
      <c r="H109">
        <f t="shared" si="5"/>
        <v>0</v>
      </c>
    </row>
    <row r="110" spans="1:15" x14ac:dyDescent="0.2">
      <c r="A110" t="s">
        <v>536</v>
      </c>
      <c r="B110" t="s">
        <v>386</v>
      </c>
      <c r="C110">
        <v>64</v>
      </c>
      <c r="D110">
        <v>68</v>
      </c>
      <c r="H110">
        <f>SUM(H11:H109)</f>
        <v>45221</v>
      </c>
    </row>
    <row r="111" spans="1:15" x14ac:dyDescent="0.2">
      <c r="A111" t="s">
        <v>546</v>
      </c>
      <c r="B111" t="s">
        <v>388</v>
      </c>
      <c r="C111">
        <v>14</v>
      </c>
      <c r="D111">
        <v>14</v>
      </c>
    </row>
    <row r="112" spans="1:15" x14ac:dyDescent="0.2">
      <c r="A112" t="s">
        <v>547</v>
      </c>
      <c r="B112" t="s">
        <v>388</v>
      </c>
      <c r="C112">
        <v>23</v>
      </c>
      <c r="D112">
        <v>23</v>
      </c>
    </row>
    <row r="113" spans="1:4" x14ac:dyDescent="0.2">
      <c r="A113" t="s">
        <v>548</v>
      </c>
      <c r="B113" t="s">
        <v>388</v>
      </c>
      <c r="C113">
        <v>36</v>
      </c>
      <c r="D113">
        <v>36</v>
      </c>
    </row>
    <row r="114" spans="1:4" x14ac:dyDescent="0.2">
      <c r="A114" t="s">
        <v>549</v>
      </c>
      <c r="B114" t="s">
        <v>388</v>
      </c>
      <c r="C114">
        <v>43</v>
      </c>
      <c r="D114">
        <v>43</v>
      </c>
    </row>
    <row r="115" spans="1:4" x14ac:dyDescent="0.2">
      <c r="A115" t="s">
        <v>550</v>
      </c>
      <c r="B115" t="s">
        <v>388</v>
      </c>
      <c r="C115">
        <v>45</v>
      </c>
      <c r="D115">
        <v>45</v>
      </c>
    </row>
    <row r="116" spans="1:4" x14ac:dyDescent="0.2">
      <c r="A116" t="s">
        <v>551</v>
      </c>
      <c r="B116" t="s">
        <v>388</v>
      </c>
      <c r="C116">
        <v>84</v>
      </c>
      <c r="D116">
        <v>86</v>
      </c>
    </row>
    <row r="117" spans="1:4" x14ac:dyDescent="0.2">
      <c r="A117" t="s">
        <v>552</v>
      </c>
      <c r="B117" t="s">
        <v>388</v>
      </c>
      <c r="C117">
        <v>119</v>
      </c>
      <c r="D117">
        <v>119</v>
      </c>
    </row>
    <row r="118" spans="1:4" x14ac:dyDescent="0.2">
      <c r="A118" t="s">
        <v>553</v>
      </c>
      <c r="B118" t="s">
        <v>390</v>
      </c>
      <c r="C118">
        <v>50</v>
      </c>
      <c r="D118">
        <v>50</v>
      </c>
    </row>
    <row r="119" spans="1:4" x14ac:dyDescent="0.2">
      <c r="A119" t="s">
        <v>554</v>
      </c>
      <c r="B119" t="s">
        <v>390</v>
      </c>
      <c r="C119">
        <v>56</v>
      </c>
      <c r="D119">
        <v>56</v>
      </c>
    </row>
    <row r="120" spans="1:4" x14ac:dyDescent="0.2">
      <c r="A120" t="s">
        <v>555</v>
      </c>
      <c r="B120" t="s">
        <v>390</v>
      </c>
      <c r="C120">
        <v>60</v>
      </c>
      <c r="D120">
        <v>60</v>
      </c>
    </row>
    <row r="121" spans="1:4" x14ac:dyDescent="0.2">
      <c r="A121" t="s">
        <v>556</v>
      </c>
      <c r="B121" t="s">
        <v>390</v>
      </c>
      <c r="C121">
        <v>60</v>
      </c>
      <c r="D121">
        <v>60</v>
      </c>
    </row>
    <row r="122" spans="1:4" x14ac:dyDescent="0.2">
      <c r="A122" t="s">
        <v>557</v>
      </c>
      <c r="B122" t="s">
        <v>390</v>
      </c>
      <c r="C122">
        <v>60</v>
      </c>
      <c r="D122">
        <v>68</v>
      </c>
    </row>
    <row r="123" spans="1:4" x14ac:dyDescent="0.2">
      <c r="A123" t="s">
        <v>558</v>
      </c>
      <c r="B123" t="s">
        <v>390</v>
      </c>
      <c r="C123">
        <v>70</v>
      </c>
      <c r="D123">
        <v>70</v>
      </c>
    </row>
    <row r="124" spans="1:4" x14ac:dyDescent="0.2">
      <c r="A124" t="s">
        <v>559</v>
      </c>
      <c r="B124" t="s">
        <v>390</v>
      </c>
      <c r="C124">
        <v>95</v>
      </c>
      <c r="D124">
        <v>95</v>
      </c>
    </row>
    <row r="125" spans="1:4" x14ac:dyDescent="0.2">
      <c r="A125" t="s">
        <v>560</v>
      </c>
      <c r="B125" t="s">
        <v>390</v>
      </c>
      <c r="C125">
        <v>105</v>
      </c>
      <c r="D125">
        <v>114</v>
      </c>
    </row>
    <row r="126" spans="1:4" x14ac:dyDescent="0.2">
      <c r="A126" t="s">
        <v>561</v>
      </c>
      <c r="B126" t="s">
        <v>390</v>
      </c>
      <c r="C126">
        <v>124</v>
      </c>
      <c r="D126">
        <v>130</v>
      </c>
    </row>
    <row r="127" spans="1:4" x14ac:dyDescent="0.2">
      <c r="A127" t="s">
        <v>562</v>
      </c>
      <c r="B127" t="s">
        <v>390</v>
      </c>
      <c r="C127">
        <v>125</v>
      </c>
      <c r="D127">
        <v>125</v>
      </c>
    </row>
    <row r="128" spans="1:4" x14ac:dyDescent="0.2">
      <c r="A128" t="s">
        <v>563</v>
      </c>
      <c r="B128" t="s">
        <v>390</v>
      </c>
      <c r="C128">
        <v>164</v>
      </c>
      <c r="D128">
        <v>164</v>
      </c>
    </row>
    <row r="129" spans="1:4" x14ac:dyDescent="0.2">
      <c r="A129" t="s">
        <v>564</v>
      </c>
      <c r="B129" t="s">
        <v>392</v>
      </c>
      <c r="C129">
        <v>8</v>
      </c>
      <c r="D129">
        <v>8</v>
      </c>
    </row>
    <row r="130" spans="1:4" x14ac:dyDescent="0.2">
      <c r="A130" t="s">
        <v>565</v>
      </c>
      <c r="B130" t="s">
        <v>392</v>
      </c>
      <c r="C130">
        <v>20</v>
      </c>
      <c r="D130">
        <v>20</v>
      </c>
    </row>
    <row r="131" spans="1:4" x14ac:dyDescent="0.2">
      <c r="A131" t="s">
        <v>566</v>
      </c>
      <c r="B131" t="s">
        <v>392</v>
      </c>
      <c r="C131">
        <v>21</v>
      </c>
      <c r="D131">
        <v>21</v>
      </c>
    </row>
    <row r="132" spans="1:4" x14ac:dyDescent="0.2">
      <c r="A132" t="s">
        <v>567</v>
      </c>
      <c r="B132" t="s">
        <v>392</v>
      </c>
      <c r="C132">
        <v>29</v>
      </c>
      <c r="D132">
        <v>29</v>
      </c>
    </row>
    <row r="133" spans="1:4" x14ac:dyDescent="0.2">
      <c r="A133" t="s">
        <v>568</v>
      </c>
      <c r="B133" t="s">
        <v>392</v>
      </c>
      <c r="C133">
        <v>30</v>
      </c>
      <c r="D133">
        <v>30</v>
      </c>
    </row>
    <row r="134" spans="1:4" x14ac:dyDescent="0.2">
      <c r="A134" t="s">
        <v>569</v>
      </c>
      <c r="B134" t="s">
        <v>392</v>
      </c>
      <c r="C134">
        <v>30</v>
      </c>
      <c r="D134">
        <v>30</v>
      </c>
    </row>
    <row r="135" spans="1:4" x14ac:dyDescent="0.2">
      <c r="A135" t="s">
        <v>570</v>
      </c>
      <c r="B135" t="s">
        <v>392</v>
      </c>
      <c r="C135">
        <v>32</v>
      </c>
      <c r="D135">
        <v>32</v>
      </c>
    </row>
    <row r="136" spans="1:4" x14ac:dyDescent="0.2">
      <c r="A136" t="s">
        <v>571</v>
      </c>
      <c r="B136" t="s">
        <v>392</v>
      </c>
      <c r="C136">
        <v>40</v>
      </c>
      <c r="D136">
        <v>40</v>
      </c>
    </row>
    <row r="137" spans="1:4" x14ac:dyDescent="0.2">
      <c r="A137" t="s">
        <v>572</v>
      </c>
      <c r="B137" t="s">
        <v>392</v>
      </c>
      <c r="C137">
        <v>60</v>
      </c>
      <c r="D137">
        <v>60</v>
      </c>
    </row>
    <row r="138" spans="1:4" x14ac:dyDescent="0.2">
      <c r="A138" t="s">
        <v>573</v>
      </c>
      <c r="B138" t="s">
        <v>392</v>
      </c>
      <c r="C138">
        <v>60</v>
      </c>
      <c r="D138">
        <v>60</v>
      </c>
    </row>
    <row r="139" spans="1:4" x14ac:dyDescent="0.2">
      <c r="A139" t="s">
        <v>574</v>
      </c>
      <c r="B139" t="s">
        <v>392</v>
      </c>
      <c r="C139">
        <v>60</v>
      </c>
    </row>
    <row r="140" spans="1:4" x14ac:dyDescent="0.2">
      <c r="A140" t="s">
        <v>441</v>
      </c>
      <c r="B140" t="s">
        <v>392</v>
      </c>
      <c r="C140">
        <v>64</v>
      </c>
      <c r="D140">
        <v>64</v>
      </c>
    </row>
    <row r="141" spans="1:4" x14ac:dyDescent="0.2">
      <c r="A141" t="s">
        <v>575</v>
      </c>
      <c r="B141" t="s">
        <v>392</v>
      </c>
      <c r="C141">
        <v>74</v>
      </c>
      <c r="D141">
        <v>74</v>
      </c>
    </row>
    <row r="142" spans="1:4" x14ac:dyDescent="0.2">
      <c r="A142" t="s">
        <v>576</v>
      </c>
      <c r="B142" t="s">
        <v>394</v>
      </c>
      <c r="C142">
        <v>31</v>
      </c>
      <c r="D142">
        <v>33</v>
      </c>
    </row>
    <row r="143" spans="1:4" x14ac:dyDescent="0.2">
      <c r="A143" t="s">
        <v>577</v>
      </c>
      <c r="B143" t="s">
        <v>394</v>
      </c>
      <c r="C143">
        <v>46</v>
      </c>
      <c r="D143">
        <v>46</v>
      </c>
    </row>
    <row r="144" spans="1:4" x14ac:dyDescent="0.2">
      <c r="A144" t="s">
        <v>578</v>
      </c>
      <c r="B144" t="s">
        <v>394</v>
      </c>
      <c r="C144">
        <v>48</v>
      </c>
      <c r="D144">
        <v>48</v>
      </c>
    </row>
    <row r="145" spans="1:4" x14ac:dyDescent="0.2">
      <c r="A145" t="s">
        <v>579</v>
      </c>
      <c r="B145" t="s">
        <v>394</v>
      </c>
      <c r="C145">
        <v>50</v>
      </c>
      <c r="D145">
        <v>50</v>
      </c>
    </row>
    <row r="146" spans="1:4" x14ac:dyDescent="0.2">
      <c r="A146" t="s">
        <v>580</v>
      </c>
      <c r="B146" t="s">
        <v>394</v>
      </c>
      <c r="C146">
        <v>72</v>
      </c>
      <c r="D146">
        <v>72</v>
      </c>
    </row>
    <row r="147" spans="1:4" x14ac:dyDescent="0.2">
      <c r="A147" t="s">
        <v>581</v>
      </c>
      <c r="B147" t="s">
        <v>394</v>
      </c>
      <c r="C147">
        <v>96</v>
      </c>
      <c r="D147">
        <v>96</v>
      </c>
    </row>
    <row r="148" spans="1:4" x14ac:dyDescent="0.2">
      <c r="A148" t="s">
        <v>582</v>
      </c>
      <c r="B148" t="s">
        <v>396</v>
      </c>
      <c r="C148">
        <v>20</v>
      </c>
      <c r="D148">
        <v>20</v>
      </c>
    </row>
    <row r="149" spans="1:4" x14ac:dyDescent="0.2">
      <c r="A149" t="s">
        <v>583</v>
      </c>
      <c r="B149" t="s">
        <v>396</v>
      </c>
      <c r="C149">
        <v>35</v>
      </c>
      <c r="D149">
        <v>35</v>
      </c>
    </row>
    <row r="150" spans="1:4" x14ac:dyDescent="0.2">
      <c r="A150" t="s">
        <v>585</v>
      </c>
      <c r="B150" t="s">
        <v>396</v>
      </c>
      <c r="C150">
        <v>108</v>
      </c>
      <c r="D150">
        <v>109</v>
      </c>
    </row>
    <row r="151" spans="1:4" x14ac:dyDescent="0.2">
      <c r="A151" t="s">
        <v>584</v>
      </c>
      <c r="B151" t="s">
        <v>396</v>
      </c>
      <c r="C151">
        <v>151</v>
      </c>
      <c r="D151">
        <v>151</v>
      </c>
    </row>
    <row r="152" spans="1:4" x14ac:dyDescent="0.2">
      <c r="A152" t="s">
        <v>586</v>
      </c>
      <c r="B152" t="s">
        <v>398</v>
      </c>
      <c r="C152">
        <v>24</v>
      </c>
      <c r="D152">
        <v>24</v>
      </c>
    </row>
    <row r="153" spans="1:4" x14ac:dyDescent="0.2">
      <c r="A153" t="s">
        <v>588</v>
      </c>
      <c r="B153" t="s">
        <v>398</v>
      </c>
      <c r="C153">
        <v>25</v>
      </c>
      <c r="D153">
        <v>25</v>
      </c>
    </row>
    <row r="154" spans="1:4" x14ac:dyDescent="0.2">
      <c r="A154" t="s">
        <v>587</v>
      </c>
      <c r="B154" t="s">
        <v>398</v>
      </c>
      <c r="C154">
        <v>27</v>
      </c>
      <c r="D154">
        <v>27</v>
      </c>
    </row>
    <row r="155" spans="1:4" x14ac:dyDescent="0.2">
      <c r="A155" t="s">
        <v>589</v>
      </c>
      <c r="B155" t="s">
        <v>398</v>
      </c>
      <c r="C155">
        <v>40</v>
      </c>
      <c r="D155">
        <v>40</v>
      </c>
    </row>
    <row r="156" spans="1:4" x14ac:dyDescent="0.2">
      <c r="A156" t="s">
        <v>472</v>
      </c>
      <c r="B156" t="s">
        <v>398</v>
      </c>
      <c r="C156">
        <v>45</v>
      </c>
      <c r="D156">
        <v>45</v>
      </c>
    </row>
    <row r="157" spans="1:4" x14ac:dyDescent="0.2">
      <c r="A157" t="s">
        <v>590</v>
      </c>
      <c r="B157" t="s">
        <v>398</v>
      </c>
      <c r="C157">
        <v>46</v>
      </c>
      <c r="D157">
        <v>47</v>
      </c>
    </row>
    <row r="158" spans="1:4" x14ac:dyDescent="0.2">
      <c r="A158" t="s">
        <v>591</v>
      </c>
      <c r="B158" t="s">
        <v>398</v>
      </c>
      <c r="C158">
        <v>48</v>
      </c>
      <c r="D158">
        <v>48</v>
      </c>
    </row>
    <row r="159" spans="1:4" x14ac:dyDescent="0.2">
      <c r="A159" t="s">
        <v>1380</v>
      </c>
      <c r="B159" t="s">
        <v>398</v>
      </c>
      <c r="C159">
        <v>54</v>
      </c>
      <c r="D159">
        <v>56</v>
      </c>
    </row>
    <row r="160" spans="1:4" x14ac:dyDescent="0.2">
      <c r="A160" t="s">
        <v>592</v>
      </c>
      <c r="B160" t="s">
        <v>398</v>
      </c>
      <c r="C160">
        <v>58</v>
      </c>
      <c r="D160">
        <v>58</v>
      </c>
    </row>
    <row r="161" spans="1:4" x14ac:dyDescent="0.2">
      <c r="A161" t="s">
        <v>593</v>
      </c>
      <c r="B161" t="s">
        <v>400</v>
      </c>
      <c r="C161">
        <v>44</v>
      </c>
      <c r="D161">
        <v>44</v>
      </c>
    </row>
    <row r="162" spans="1:4" x14ac:dyDescent="0.2">
      <c r="A162" t="s">
        <v>594</v>
      </c>
      <c r="B162" t="s">
        <v>400</v>
      </c>
      <c r="C162">
        <v>45</v>
      </c>
      <c r="D162">
        <v>45</v>
      </c>
    </row>
    <row r="163" spans="1:4" x14ac:dyDescent="0.2">
      <c r="A163" t="s">
        <v>595</v>
      </c>
      <c r="B163" t="s">
        <v>400</v>
      </c>
      <c r="C163">
        <v>50</v>
      </c>
      <c r="D163">
        <v>50</v>
      </c>
    </row>
    <row r="164" spans="1:4" x14ac:dyDescent="0.2">
      <c r="A164" t="s">
        <v>596</v>
      </c>
      <c r="B164" t="s">
        <v>400</v>
      </c>
      <c r="C164">
        <v>55</v>
      </c>
      <c r="D164">
        <v>55</v>
      </c>
    </row>
    <row r="165" spans="1:4" x14ac:dyDescent="0.2">
      <c r="A165" t="s">
        <v>597</v>
      </c>
      <c r="B165" t="s">
        <v>400</v>
      </c>
      <c r="C165">
        <v>65</v>
      </c>
      <c r="D165">
        <v>65</v>
      </c>
    </row>
    <row r="166" spans="1:4" x14ac:dyDescent="0.2">
      <c r="A166" t="s">
        <v>598</v>
      </c>
      <c r="B166" t="s">
        <v>400</v>
      </c>
      <c r="C166">
        <v>70</v>
      </c>
      <c r="D166">
        <v>70</v>
      </c>
    </row>
    <row r="167" spans="1:4" x14ac:dyDescent="0.2">
      <c r="A167" t="s">
        <v>599</v>
      </c>
      <c r="B167" t="s">
        <v>400</v>
      </c>
      <c r="C167">
        <v>70</v>
      </c>
      <c r="D167">
        <v>70</v>
      </c>
    </row>
    <row r="168" spans="1:4" x14ac:dyDescent="0.2">
      <c r="A168" t="s">
        <v>600</v>
      </c>
      <c r="B168" t="s">
        <v>400</v>
      </c>
      <c r="C168">
        <v>93</v>
      </c>
      <c r="D168">
        <v>95</v>
      </c>
    </row>
    <row r="169" spans="1:4" x14ac:dyDescent="0.2">
      <c r="A169" t="s">
        <v>601</v>
      </c>
      <c r="B169" t="s">
        <v>400</v>
      </c>
      <c r="C169">
        <v>102</v>
      </c>
      <c r="D169">
        <v>102</v>
      </c>
    </row>
    <row r="170" spans="1:4" x14ac:dyDescent="0.2">
      <c r="A170" t="s">
        <v>602</v>
      </c>
      <c r="B170" t="s">
        <v>400</v>
      </c>
      <c r="C170">
        <v>120</v>
      </c>
      <c r="D170">
        <v>120</v>
      </c>
    </row>
    <row r="171" spans="1:4" x14ac:dyDescent="0.2">
      <c r="A171" t="s">
        <v>603</v>
      </c>
      <c r="B171" t="s">
        <v>400</v>
      </c>
      <c r="C171">
        <v>144</v>
      </c>
      <c r="D171">
        <v>144</v>
      </c>
    </row>
    <row r="172" spans="1:4" x14ac:dyDescent="0.2">
      <c r="A172" t="s">
        <v>604</v>
      </c>
      <c r="B172" t="s">
        <v>402</v>
      </c>
      <c r="C172">
        <v>82</v>
      </c>
      <c r="D172">
        <v>85</v>
      </c>
    </row>
    <row r="173" spans="1:4" x14ac:dyDescent="0.2">
      <c r="A173" t="s">
        <v>605</v>
      </c>
      <c r="B173" t="s">
        <v>402</v>
      </c>
      <c r="C173">
        <v>91</v>
      </c>
      <c r="D173">
        <v>101</v>
      </c>
    </row>
    <row r="174" spans="1:4" x14ac:dyDescent="0.2">
      <c r="A174" t="s">
        <v>606</v>
      </c>
      <c r="B174" t="s">
        <v>402</v>
      </c>
      <c r="C174">
        <v>107</v>
      </c>
      <c r="D174">
        <v>107</v>
      </c>
    </row>
    <row r="175" spans="1:4" x14ac:dyDescent="0.2">
      <c r="A175" t="s">
        <v>607</v>
      </c>
      <c r="B175" t="s">
        <v>402</v>
      </c>
      <c r="C175">
        <v>129</v>
      </c>
      <c r="D175">
        <v>129</v>
      </c>
    </row>
    <row r="176" spans="1:4" x14ac:dyDescent="0.2">
      <c r="A176" t="s">
        <v>608</v>
      </c>
      <c r="B176" t="s">
        <v>402</v>
      </c>
      <c r="C176">
        <v>140</v>
      </c>
      <c r="D176">
        <v>147</v>
      </c>
    </row>
    <row r="177" spans="1:4" x14ac:dyDescent="0.2">
      <c r="A177" t="s">
        <v>609</v>
      </c>
      <c r="B177" t="s">
        <v>404</v>
      </c>
      <c r="C177">
        <v>38</v>
      </c>
      <c r="D177">
        <v>38</v>
      </c>
    </row>
    <row r="178" spans="1:4" x14ac:dyDescent="0.2">
      <c r="A178" t="s">
        <v>610</v>
      </c>
      <c r="B178" t="s">
        <v>404</v>
      </c>
      <c r="C178">
        <v>69</v>
      </c>
      <c r="D178">
        <v>69</v>
      </c>
    </row>
    <row r="179" spans="1:4" x14ac:dyDescent="0.2">
      <c r="A179" t="s">
        <v>611</v>
      </c>
      <c r="B179" t="s">
        <v>404</v>
      </c>
      <c r="C179">
        <v>97</v>
      </c>
      <c r="D179">
        <v>101</v>
      </c>
    </row>
    <row r="180" spans="1:4" x14ac:dyDescent="0.2">
      <c r="A180" t="s">
        <v>612</v>
      </c>
      <c r="B180" t="s">
        <v>406</v>
      </c>
      <c r="C180">
        <v>53</v>
      </c>
      <c r="D180">
        <v>53</v>
      </c>
    </row>
    <row r="181" spans="1:4" x14ac:dyDescent="0.2">
      <c r="A181" t="s">
        <v>613</v>
      </c>
      <c r="B181" t="s">
        <v>406</v>
      </c>
      <c r="C181">
        <v>73</v>
      </c>
      <c r="D181">
        <v>79</v>
      </c>
    </row>
    <row r="182" spans="1:4" x14ac:dyDescent="0.2">
      <c r="A182" t="s">
        <v>614</v>
      </c>
      <c r="B182" t="s">
        <v>406</v>
      </c>
      <c r="C182">
        <v>75</v>
      </c>
      <c r="D182">
        <v>75</v>
      </c>
    </row>
    <row r="183" spans="1:4" x14ac:dyDescent="0.2">
      <c r="A183" t="s">
        <v>615</v>
      </c>
      <c r="B183" t="s">
        <v>406</v>
      </c>
      <c r="C183">
        <v>79</v>
      </c>
      <c r="D183">
        <v>79</v>
      </c>
    </row>
    <row r="184" spans="1:4" x14ac:dyDescent="0.2">
      <c r="A184" t="s">
        <v>616</v>
      </c>
      <c r="B184" t="s">
        <v>406</v>
      </c>
      <c r="C184">
        <v>85</v>
      </c>
      <c r="D184">
        <v>85</v>
      </c>
    </row>
    <row r="185" spans="1:4" x14ac:dyDescent="0.2">
      <c r="A185" t="s">
        <v>617</v>
      </c>
      <c r="B185" t="s">
        <v>408</v>
      </c>
      <c r="C185">
        <v>1</v>
      </c>
      <c r="D185">
        <v>1</v>
      </c>
    </row>
    <row r="186" spans="1:4" x14ac:dyDescent="0.2">
      <c r="A186" t="s">
        <v>618</v>
      </c>
      <c r="B186" t="s">
        <v>408</v>
      </c>
      <c r="C186">
        <v>9</v>
      </c>
      <c r="D186">
        <v>12</v>
      </c>
    </row>
    <row r="187" spans="1:4" x14ac:dyDescent="0.2">
      <c r="A187" t="s">
        <v>619</v>
      </c>
      <c r="B187" t="s">
        <v>408</v>
      </c>
      <c r="C187">
        <v>36</v>
      </c>
      <c r="D187">
        <v>36</v>
      </c>
    </row>
    <row r="188" spans="1:4" x14ac:dyDescent="0.2">
      <c r="A188" t="s">
        <v>620</v>
      </c>
      <c r="B188" t="s">
        <v>408</v>
      </c>
      <c r="C188">
        <v>52</v>
      </c>
      <c r="D188">
        <v>52</v>
      </c>
    </row>
    <row r="189" spans="1:4" x14ac:dyDescent="0.2">
      <c r="A189" t="s">
        <v>621</v>
      </c>
      <c r="B189" t="s">
        <v>408</v>
      </c>
      <c r="C189">
        <v>57</v>
      </c>
      <c r="D189">
        <v>61</v>
      </c>
    </row>
    <row r="190" spans="1:4" x14ac:dyDescent="0.2">
      <c r="A190" t="s">
        <v>622</v>
      </c>
      <c r="B190" t="s">
        <v>408</v>
      </c>
      <c r="C190">
        <v>63</v>
      </c>
      <c r="D190">
        <v>66</v>
      </c>
    </row>
    <row r="191" spans="1:4" x14ac:dyDescent="0.2">
      <c r="A191" t="s">
        <v>623</v>
      </c>
      <c r="B191" t="s">
        <v>408</v>
      </c>
      <c r="C191">
        <v>72</v>
      </c>
      <c r="D191">
        <v>72</v>
      </c>
    </row>
    <row r="192" spans="1:4" x14ac:dyDescent="0.2">
      <c r="A192" t="s">
        <v>624</v>
      </c>
      <c r="B192" t="s">
        <v>408</v>
      </c>
      <c r="C192">
        <v>81</v>
      </c>
      <c r="D192">
        <v>83</v>
      </c>
    </row>
    <row r="193" spans="1:4" x14ac:dyDescent="0.2">
      <c r="A193" t="s">
        <v>625</v>
      </c>
      <c r="B193" t="s">
        <v>408</v>
      </c>
      <c r="C193">
        <v>90</v>
      </c>
      <c r="D193">
        <v>38</v>
      </c>
    </row>
    <row r="194" spans="1:4" x14ac:dyDescent="0.2">
      <c r="A194" t="s">
        <v>626</v>
      </c>
      <c r="B194" t="s">
        <v>410</v>
      </c>
      <c r="C194">
        <v>12</v>
      </c>
      <c r="D194">
        <v>12</v>
      </c>
    </row>
    <row r="195" spans="1:4" x14ac:dyDescent="0.2">
      <c r="A195" t="s">
        <v>627</v>
      </c>
      <c r="B195" t="s">
        <v>410</v>
      </c>
      <c r="C195">
        <v>12</v>
      </c>
      <c r="D195">
        <v>12</v>
      </c>
    </row>
    <row r="196" spans="1:4" x14ac:dyDescent="0.2">
      <c r="A196" t="s">
        <v>628</v>
      </c>
      <c r="B196" t="s">
        <v>410</v>
      </c>
      <c r="C196">
        <v>23</v>
      </c>
      <c r="D196">
        <v>23</v>
      </c>
    </row>
    <row r="197" spans="1:4" x14ac:dyDescent="0.2">
      <c r="A197" t="s">
        <v>629</v>
      </c>
      <c r="B197" t="s">
        <v>410</v>
      </c>
      <c r="C197">
        <v>25</v>
      </c>
      <c r="D197">
        <v>25</v>
      </c>
    </row>
    <row r="198" spans="1:4" x14ac:dyDescent="0.2">
      <c r="A198" t="s">
        <v>630</v>
      </c>
      <c r="B198" t="s">
        <v>410</v>
      </c>
      <c r="C198">
        <v>30</v>
      </c>
      <c r="D198">
        <v>30</v>
      </c>
    </row>
    <row r="199" spans="1:4" x14ac:dyDescent="0.2">
      <c r="A199" t="s">
        <v>631</v>
      </c>
      <c r="B199" t="s">
        <v>410</v>
      </c>
      <c r="C199">
        <v>33</v>
      </c>
      <c r="D199">
        <v>33</v>
      </c>
    </row>
    <row r="200" spans="1:4" x14ac:dyDescent="0.2">
      <c r="A200" t="s">
        <v>632</v>
      </c>
      <c r="B200" t="s">
        <v>410</v>
      </c>
      <c r="C200">
        <v>37</v>
      </c>
      <c r="D200">
        <v>37</v>
      </c>
    </row>
    <row r="201" spans="1:4" x14ac:dyDescent="0.2">
      <c r="A201" t="s">
        <v>633</v>
      </c>
      <c r="B201" t="s">
        <v>410</v>
      </c>
      <c r="C201">
        <v>39</v>
      </c>
      <c r="D201">
        <v>41</v>
      </c>
    </row>
    <row r="202" spans="1:4" x14ac:dyDescent="0.2">
      <c r="A202" t="s">
        <v>634</v>
      </c>
      <c r="B202" t="s">
        <v>410</v>
      </c>
      <c r="C202">
        <v>46</v>
      </c>
      <c r="D202">
        <v>50</v>
      </c>
    </row>
    <row r="203" spans="1:4" x14ac:dyDescent="0.2">
      <c r="A203" t="s">
        <v>635</v>
      </c>
      <c r="B203" t="s">
        <v>410</v>
      </c>
      <c r="C203">
        <v>49</v>
      </c>
      <c r="D203">
        <v>50</v>
      </c>
    </row>
    <row r="204" spans="1:4" x14ac:dyDescent="0.2">
      <c r="A204" t="s">
        <v>636</v>
      </c>
      <c r="B204" t="s">
        <v>410</v>
      </c>
      <c r="C204">
        <v>60</v>
      </c>
      <c r="D204">
        <v>60</v>
      </c>
    </row>
    <row r="205" spans="1:4" x14ac:dyDescent="0.2">
      <c r="A205" t="s">
        <v>637</v>
      </c>
      <c r="B205" t="s">
        <v>410</v>
      </c>
      <c r="C205">
        <v>60</v>
      </c>
      <c r="D205">
        <v>60</v>
      </c>
    </row>
    <row r="206" spans="1:4" x14ac:dyDescent="0.2">
      <c r="A206" t="s">
        <v>638</v>
      </c>
      <c r="B206" t="s">
        <v>410</v>
      </c>
      <c r="C206">
        <v>80</v>
      </c>
      <c r="D206">
        <v>80</v>
      </c>
    </row>
    <row r="207" spans="1:4" x14ac:dyDescent="0.2">
      <c r="A207" t="s">
        <v>639</v>
      </c>
      <c r="B207" t="s">
        <v>410</v>
      </c>
      <c r="C207">
        <v>84</v>
      </c>
      <c r="D207">
        <v>84</v>
      </c>
    </row>
    <row r="208" spans="1:4" x14ac:dyDescent="0.2">
      <c r="A208" t="s">
        <v>1381</v>
      </c>
      <c r="B208" t="s">
        <v>412</v>
      </c>
      <c r="C208">
        <v>21</v>
      </c>
      <c r="D208">
        <v>21</v>
      </c>
    </row>
    <row r="209" spans="1:4" x14ac:dyDescent="0.2">
      <c r="A209" t="s">
        <v>640</v>
      </c>
      <c r="B209" t="s">
        <v>412</v>
      </c>
      <c r="C209">
        <v>26</v>
      </c>
      <c r="D209">
        <v>26</v>
      </c>
    </row>
    <row r="210" spans="1:4" x14ac:dyDescent="0.2">
      <c r="A210" t="s">
        <v>641</v>
      </c>
      <c r="B210" t="s">
        <v>412</v>
      </c>
      <c r="C210">
        <v>29</v>
      </c>
      <c r="D210">
        <v>29</v>
      </c>
    </row>
    <row r="211" spans="1:4" x14ac:dyDescent="0.2">
      <c r="A211" t="s">
        <v>1382</v>
      </c>
      <c r="B211" t="s">
        <v>412</v>
      </c>
      <c r="C211">
        <v>32</v>
      </c>
      <c r="D211">
        <v>32</v>
      </c>
    </row>
    <row r="212" spans="1:4" x14ac:dyDescent="0.2">
      <c r="A212" t="s">
        <v>642</v>
      </c>
      <c r="B212" t="s">
        <v>412</v>
      </c>
      <c r="C212">
        <v>39</v>
      </c>
      <c r="D212">
        <v>40</v>
      </c>
    </row>
    <row r="213" spans="1:4" x14ac:dyDescent="0.2">
      <c r="A213" t="s">
        <v>1383</v>
      </c>
      <c r="B213" t="s">
        <v>412</v>
      </c>
      <c r="C213">
        <v>52</v>
      </c>
      <c r="D213">
        <v>52</v>
      </c>
    </row>
    <row r="214" spans="1:4" x14ac:dyDescent="0.2">
      <c r="A214" t="s">
        <v>1384</v>
      </c>
      <c r="B214" t="s">
        <v>412</v>
      </c>
      <c r="C214">
        <v>58</v>
      </c>
      <c r="D214">
        <v>60</v>
      </c>
    </row>
    <row r="215" spans="1:4" x14ac:dyDescent="0.2">
      <c r="A215" t="s">
        <v>643</v>
      </c>
      <c r="B215" t="s">
        <v>412</v>
      </c>
      <c r="C215">
        <v>60</v>
      </c>
      <c r="D215">
        <v>60</v>
      </c>
    </row>
    <row r="216" spans="1:4" x14ac:dyDescent="0.2">
      <c r="A216" t="s">
        <v>1385</v>
      </c>
      <c r="B216" t="s">
        <v>412</v>
      </c>
      <c r="C216">
        <v>78</v>
      </c>
      <c r="D216">
        <v>78</v>
      </c>
    </row>
    <row r="217" spans="1:4" x14ac:dyDescent="0.2">
      <c r="A217" t="s">
        <v>644</v>
      </c>
      <c r="B217" t="s">
        <v>413</v>
      </c>
      <c r="C217">
        <v>28</v>
      </c>
      <c r="D217">
        <v>28</v>
      </c>
    </row>
    <row r="218" spans="1:4" x14ac:dyDescent="0.2">
      <c r="A218" t="s">
        <v>645</v>
      </c>
      <c r="B218" t="s">
        <v>413</v>
      </c>
      <c r="C218">
        <v>29</v>
      </c>
      <c r="D218">
        <v>32</v>
      </c>
    </row>
    <row r="219" spans="1:4" x14ac:dyDescent="0.2">
      <c r="A219" t="s">
        <v>646</v>
      </c>
      <c r="B219" t="s">
        <v>413</v>
      </c>
      <c r="C219">
        <v>52</v>
      </c>
      <c r="D219">
        <v>56</v>
      </c>
    </row>
    <row r="220" spans="1:4" x14ac:dyDescent="0.2">
      <c r="A220" t="s">
        <v>647</v>
      </c>
      <c r="B220" t="s">
        <v>413</v>
      </c>
      <c r="C220">
        <v>60</v>
      </c>
      <c r="D220">
        <v>63</v>
      </c>
    </row>
    <row r="221" spans="1:4" x14ac:dyDescent="0.2">
      <c r="A221" t="s">
        <v>648</v>
      </c>
      <c r="B221" t="s">
        <v>413</v>
      </c>
      <c r="C221">
        <v>68</v>
      </c>
      <c r="D221">
        <v>68</v>
      </c>
    </row>
    <row r="222" spans="1:4" x14ac:dyDescent="0.2">
      <c r="A222" t="s">
        <v>1386</v>
      </c>
      <c r="B222" t="s">
        <v>415</v>
      </c>
      <c r="C222">
        <v>19</v>
      </c>
      <c r="D222">
        <v>19</v>
      </c>
    </row>
    <row r="223" spans="1:4" x14ac:dyDescent="0.2">
      <c r="A223" t="s">
        <v>649</v>
      </c>
      <c r="B223" t="s">
        <v>415</v>
      </c>
      <c r="C223">
        <v>20</v>
      </c>
      <c r="D223">
        <v>19</v>
      </c>
    </row>
    <row r="224" spans="1:4" x14ac:dyDescent="0.2">
      <c r="A224" t="s">
        <v>650</v>
      </c>
      <c r="B224" t="s">
        <v>415</v>
      </c>
      <c r="C224">
        <v>22</v>
      </c>
      <c r="D224">
        <v>20</v>
      </c>
    </row>
    <row r="225" spans="1:4" x14ac:dyDescent="0.2">
      <c r="A225" t="s">
        <v>651</v>
      </c>
      <c r="B225" t="s">
        <v>415</v>
      </c>
      <c r="C225">
        <v>28</v>
      </c>
      <c r="D225">
        <v>28</v>
      </c>
    </row>
    <row r="226" spans="1:4" x14ac:dyDescent="0.2">
      <c r="A226" t="s">
        <v>652</v>
      </c>
      <c r="B226" t="s">
        <v>415</v>
      </c>
      <c r="C226">
        <v>30</v>
      </c>
      <c r="D226">
        <v>30</v>
      </c>
    </row>
    <row r="227" spans="1:4" x14ac:dyDescent="0.2">
      <c r="A227" t="s">
        <v>653</v>
      </c>
      <c r="B227" t="s">
        <v>415</v>
      </c>
      <c r="C227">
        <v>32</v>
      </c>
      <c r="D227">
        <v>32</v>
      </c>
    </row>
    <row r="228" spans="1:4" x14ac:dyDescent="0.2">
      <c r="A228" t="s">
        <v>654</v>
      </c>
      <c r="B228" t="s">
        <v>415</v>
      </c>
      <c r="C228">
        <v>48</v>
      </c>
      <c r="D228">
        <v>50</v>
      </c>
    </row>
    <row r="229" spans="1:4" x14ac:dyDescent="0.2">
      <c r="A229" t="s">
        <v>655</v>
      </c>
      <c r="B229" t="s">
        <v>415</v>
      </c>
      <c r="C229">
        <v>52</v>
      </c>
      <c r="D229">
        <v>52</v>
      </c>
    </row>
    <row r="230" spans="1:4" x14ac:dyDescent="0.2">
      <c r="A230" t="s">
        <v>656</v>
      </c>
      <c r="B230" t="s">
        <v>415</v>
      </c>
      <c r="C230">
        <v>69</v>
      </c>
      <c r="D230">
        <v>69</v>
      </c>
    </row>
    <row r="231" spans="1:4" x14ac:dyDescent="0.2">
      <c r="A231" t="s">
        <v>657</v>
      </c>
      <c r="B231" t="s">
        <v>417</v>
      </c>
      <c r="C231">
        <v>50</v>
      </c>
      <c r="D231">
        <v>50</v>
      </c>
    </row>
    <row r="232" spans="1:4" x14ac:dyDescent="0.2">
      <c r="A232" t="s">
        <v>658</v>
      </c>
      <c r="B232" t="s">
        <v>417</v>
      </c>
      <c r="C232">
        <v>51</v>
      </c>
      <c r="D232">
        <v>49</v>
      </c>
    </row>
    <row r="233" spans="1:4" x14ac:dyDescent="0.2">
      <c r="A233" t="s">
        <v>659</v>
      </c>
      <c r="B233" t="s">
        <v>417</v>
      </c>
      <c r="C233">
        <v>58</v>
      </c>
      <c r="D233">
        <v>58</v>
      </c>
    </row>
    <row r="234" spans="1:4" x14ac:dyDescent="0.2">
      <c r="A234" t="s">
        <v>660</v>
      </c>
      <c r="B234" t="s">
        <v>417</v>
      </c>
      <c r="C234">
        <v>60</v>
      </c>
      <c r="D234">
        <v>60</v>
      </c>
    </row>
    <row r="235" spans="1:4" x14ac:dyDescent="0.2">
      <c r="A235" t="s">
        <v>661</v>
      </c>
      <c r="B235" t="s">
        <v>417</v>
      </c>
      <c r="C235">
        <v>62</v>
      </c>
      <c r="D235">
        <v>62</v>
      </c>
    </row>
    <row r="236" spans="1:4" x14ac:dyDescent="0.2">
      <c r="A236" t="s">
        <v>662</v>
      </c>
      <c r="B236" t="s">
        <v>417</v>
      </c>
      <c r="C236">
        <v>72</v>
      </c>
      <c r="D236">
        <v>72</v>
      </c>
    </row>
    <row r="237" spans="1:4" x14ac:dyDescent="0.2">
      <c r="A237" t="s">
        <v>663</v>
      </c>
      <c r="B237" t="s">
        <v>417</v>
      </c>
      <c r="C237">
        <v>74</v>
      </c>
      <c r="D237">
        <v>74</v>
      </c>
    </row>
    <row r="238" spans="1:4" x14ac:dyDescent="0.2">
      <c r="A238" t="s">
        <v>664</v>
      </c>
      <c r="B238" t="s">
        <v>417</v>
      </c>
      <c r="C238">
        <v>119</v>
      </c>
      <c r="D238">
        <v>119</v>
      </c>
    </row>
    <row r="239" spans="1:4" x14ac:dyDescent="0.2">
      <c r="A239" t="s">
        <v>665</v>
      </c>
      <c r="B239" t="s">
        <v>419</v>
      </c>
      <c r="C239">
        <v>35</v>
      </c>
      <c r="D239">
        <v>35</v>
      </c>
    </row>
    <row r="240" spans="1:4" x14ac:dyDescent="0.2">
      <c r="A240" t="s">
        <v>666</v>
      </c>
      <c r="B240" t="s">
        <v>419</v>
      </c>
      <c r="C240">
        <v>48</v>
      </c>
      <c r="D240">
        <v>49</v>
      </c>
    </row>
    <row r="241" spans="1:4" x14ac:dyDescent="0.2">
      <c r="A241" t="s">
        <v>667</v>
      </c>
      <c r="B241" t="s">
        <v>419</v>
      </c>
      <c r="C241">
        <v>53</v>
      </c>
      <c r="D241">
        <v>53</v>
      </c>
    </row>
    <row r="242" spans="1:4" x14ac:dyDescent="0.2">
      <c r="A242" t="s">
        <v>668</v>
      </c>
      <c r="B242" t="s">
        <v>419</v>
      </c>
      <c r="C242">
        <v>158</v>
      </c>
    </row>
    <row r="243" spans="1:4" x14ac:dyDescent="0.2">
      <c r="A243" t="s">
        <v>671</v>
      </c>
      <c r="B243" t="s">
        <v>670</v>
      </c>
      <c r="C243">
        <v>16</v>
      </c>
      <c r="D243">
        <v>16</v>
      </c>
    </row>
    <row r="244" spans="1:4" x14ac:dyDescent="0.2">
      <c r="A244" t="s">
        <v>672</v>
      </c>
      <c r="B244" t="s">
        <v>670</v>
      </c>
      <c r="C244">
        <v>18</v>
      </c>
      <c r="D244">
        <v>18</v>
      </c>
    </row>
    <row r="245" spans="1:4" x14ac:dyDescent="0.2">
      <c r="A245" t="s">
        <v>673</v>
      </c>
      <c r="B245" t="s">
        <v>670</v>
      </c>
      <c r="C245">
        <v>20</v>
      </c>
      <c r="D245">
        <v>20</v>
      </c>
    </row>
    <row r="246" spans="1:4" x14ac:dyDescent="0.2">
      <c r="A246" t="s">
        <v>674</v>
      </c>
      <c r="B246" t="s">
        <v>670</v>
      </c>
      <c r="C246">
        <v>25</v>
      </c>
      <c r="D246">
        <v>20</v>
      </c>
    </row>
    <row r="247" spans="1:4" x14ac:dyDescent="0.2">
      <c r="A247" t="s">
        <v>669</v>
      </c>
      <c r="B247" t="s">
        <v>670</v>
      </c>
      <c r="C247">
        <v>31</v>
      </c>
      <c r="D247">
        <v>29</v>
      </c>
    </row>
    <row r="248" spans="1:4" x14ac:dyDescent="0.2">
      <c r="A248" t="s">
        <v>675</v>
      </c>
      <c r="B248" t="s">
        <v>670</v>
      </c>
      <c r="C248">
        <v>31</v>
      </c>
      <c r="D248">
        <v>31</v>
      </c>
    </row>
    <row r="249" spans="1:4" x14ac:dyDescent="0.2">
      <c r="A249" t="s">
        <v>676</v>
      </c>
      <c r="B249" t="s">
        <v>670</v>
      </c>
      <c r="C249">
        <v>33</v>
      </c>
      <c r="D249">
        <v>33</v>
      </c>
    </row>
    <row r="250" spans="1:4" x14ac:dyDescent="0.2">
      <c r="A250" t="s">
        <v>677</v>
      </c>
      <c r="B250" t="s">
        <v>670</v>
      </c>
      <c r="C250">
        <v>36</v>
      </c>
      <c r="D250">
        <v>36</v>
      </c>
    </row>
    <row r="251" spans="1:4" x14ac:dyDescent="0.2">
      <c r="A251" t="s">
        <v>682</v>
      </c>
      <c r="B251" t="s">
        <v>670</v>
      </c>
      <c r="C251">
        <v>48</v>
      </c>
      <c r="D251">
        <v>48</v>
      </c>
    </row>
    <row r="252" spans="1:4" x14ac:dyDescent="0.2">
      <c r="A252" t="s">
        <v>678</v>
      </c>
      <c r="B252" t="s">
        <v>670</v>
      </c>
      <c r="C252">
        <v>48</v>
      </c>
      <c r="D252">
        <v>48</v>
      </c>
    </row>
    <row r="253" spans="1:4" x14ac:dyDescent="0.2">
      <c r="A253" t="s">
        <v>679</v>
      </c>
      <c r="B253" t="s">
        <v>670</v>
      </c>
      <c r="C253">
        <v>50</v>
      </c>
      <c r="D253">
        <v>48</v>
      </c>
    </row>
    <row r="254" spans="1:4" x14ac:dyDescent="0.2">
      <c r="A254" t="s">
        <v>680</v>
      </c>
      <c r="B254" t="s">
        <v>670</v>
      </c>
      <c r="C254">
        <v>51</v>
      </c>
      <c r="D254">
        <v>61</v>
      </c>
    </row>
    <row r="255" spans="1:4" x14ac:dyDescent="0.2">
      <c r="A255" t="s">
        <v>681</v>
      </c>
      <c r="B255" t="s">
        <v>670</v>
      </c>
      <c r="C255">
        <v>64</v>
      </c>
      <c r="D255">
        <v>64</v>
      </c>
    </row>
    <row r="256" spans="1:4" x14ac:dyDescent="0.2">
      <c r="A256" t="s">
        <v>683</v>
      </c>
      <c r="B256" t="s">
        <v>670</v>
      </c>
      <c r="C256">
        <v>80</v>
      </c>
      <c r="D256">
        <v>80</v>
      </c>
    </row>
    <row r="257" spans="1:4" x14ac:dyDescent="0.2">
      <c r="A257" t="s">
        <v>684</v>
      </c>
      <c r="B257" t="s">
        <v>670</v>
      </c>
      <c r="C257">
        <v>80</v>
      </c>
      <c r="D257">
        <v>88</v>
      </c>
    </row>
    <row r="258" spans="1:4" x14ac:dyDescent="0.2">
      <c r="A258" t="s">
        <v>685</v>
      </c>
      <c r="B258" t="s">
        <v>670</v>
      </c>
      <c r="C258">
        <v>102</v>
      </c>
      <c r="D258">
        <v>102</v>
      </c>
    </row>
    <row r="259" spans="1:4" x14ac:dyDescent="0.2">
      <c r="A259" t="s">
        <v>686</v>
      </c>
      <c r="B259" t="s">
        <v>421</v>
      </c>
      <c r="C259">
        <v>30</v>
      </c>
      <c r="D259">
        <v>31</v>
      </c>
    </row>
    <row r="260" spans="1:4" x14ac:dyDescent="0.2">
      <c r="A260" t="s">
        <v>687</v>
      </c>
      <c r="B260" t="s">
        <v>421</v>
      </c>
      <c r="C260">
        <v>46</v>
      </c>
      <c r="D260">
        <v>50</v>
      </c>
    </row>
    <row r="261" spans="1:4" x14ac:dyDescent="0.2">
      <c r="A261" t="s">
        <v>688</v>
      </c>
      <c r="B261" t="s">
        <v>421</v>
      </c>
      <c r="C261">
        <v>48</v>
      </c>
      <c r="D261">
        <v>48</v>
      </c>
    </row>
    <row r="262" spans="1:4" x14ac:dyDescent="0.2">
      <c r="A262" t="s">
        <v>689</v>
      </c>
      <c r="B262" t="s">
        <v>421</v>
      </c>
      <c r="C262">
        <v>80</v>
      </c>
      <c r="D262">
        <v>84</v>
      </c>
    </row>
    <row r="263" spans="1:4" x14ac:dyDescent="0.2">
      <c r="A263" t="s">
        <v>690</v>
      </c>
      <c r="B263" t="s">
        <v>421</v>
      </c>
      <c r="C263">
        <v>90</v>
      </c>
      <c r="D263">
        <v>90</v>
      </c>
    </row>
    <row r="264" spans="1:4" x14ac:dyDescent="0.2">
      <c r="A264" t="s">
        <v>691</v>
      </c>
      <c r="B264" t="s">
        <v>421</v>
      </c>
      <c r="C264">
        <v>104</v>
      </c>
      <c r="D264">
        <v>104</v>
      </c>
    </row>
    <row r="265" spans="1:4" x14ac:dyDescent="0.2">
      <c r="A265" t="s">
        <v>693</v>
      </c>
      <c r="B265" t="s">
        <v>423</v>
      </c>
      <c r="C265">
        <v>30</v>
      </c>
      <c r="D265">
        <v>30</v>
      </c>
    </row>
    <row r="266" spans="1:4" x14ac:dyDescent="0.2">
      <c r="A266" t="s">
        <v>694</v>
      </c>
      <c r="B266" t="s">
        <v>423</v>
      </c>
      <c r="C266">
        <v>32</v>
      </c>
      <c r="D266">
        <v>32</v>
      </c>
    </row>
    <row r="267" spans="1:4" x14ac:dyDescent="0.2">
      <c r="A267" t="s">
        <v>695</v>
      </c>
      <c r="B267" t="s">
        <v>423</v>
      </c>
      <c r="C267">
        <v>37</v>
      </c>
      <c r="D267">
        <v>37</v>
      </c>
    </row>
    <row r="268" spans="1:4" x14ac:dyDescent="0.2">
      <c r="A268" t="s">
        <v>696</v>
      </c>
      <c r="B268" t="s">
        <v>423</v>
      </c>
      <c r="C268">
        <v>38</v>
      </c>
      <c r="D268">
        <v>38</v>
      </c>
    </row>
    <row r="269" spans="1:4" x14ac:dyDescent="0.2">
      <c r="A269" t="s">
        <v>697</v>
      </c>
      <c r="B269" t="s">
        <v>423</v>
      </c>
      <c r="C269">
        <v>40</v>
      </c>
      <c r="D269">
        <v>40</v>
      </c>
    </row>
    <row r="270" spans="1:4" x14ac:dyDescent="0.2">
      <c r="A270" t="s">
        <v>692</v>
      </c>
      <c r="B270" t="s">
        <v>423</v>
      </c>
      <c r="C270">
        <v>42</v>
      </c>
      <c r="D270">
        <v>42</v>
      </c>
    </row>
    <row r="271" spans="1:4" x14ac:dyDescent="0.2">
      <c r="A271" t="s">
        <v>698</v>
      </c>
      <c r="B271" t="s">
        <v>423</v>
      </c>
      <c r="C271">
        <v>45</v>
      </c>
      <c r="D271">
        <v>45</v>
      </c>
    </row>
    <row r="272" spans="1:4" x14ac:dyDescent="0.2">
      <c r="A272" t="s">
        <v>699</v>
      </c>
      <c r="B272" t="s">
        <v>423</v>
      </c>
      <c r="C272">
        <v>48</v>
      </c>
      <c r="D272">
        <v>48</v>
      </c>
    </row>
    <row r="273" spans="1:4" x14ac:dyDescent="0.2">
      <c r="A273" t="s">
        <v>700</v>
      </c>
      <c r="B273" t="s">
        <v>423</v>
      </c>
      <c r="C273">
        <v>48</v>
      </c>
      <c r="D273">
        <v>48</v>
      </c>
    </row>
    <row r="274" spans="1:4" x14ac:dyDescent="0.2">
      <c r="A274" t="s">
        <v>701</v>
      </c>
      <c r="B274" t="s">
        <v>423</v>
      </c>
      <c r="C274">
        <v>48</v>
      </c>
      <c r="D274">
        <v>48</v>
      </c>
    </row>
    <row r="275" spans="1:4" x14ac:dyDescent="0.2">
      <c r="A275" t="s">
        <v>702</v>
      </c>
      <c r="B275" t="s">
        <v>423</v>
      </c>
      <c r="C275">
        <v>56</v>
      </c>
      <c r="D275">
        <v>56</v>
      </c>
    </row>
    <row r="276" spans="1:4" x14ac:dyDescent="0.2">
      <c r="A276" t="s">
        <v>1387</v>
      </c>
      <c r="B276" t="s">
        <v>423</v>
      </c>
      <c r="C276">
        <v>96</v>
      </c>
      <c r="D276">
        <v>96</v>
      </c>
    </row>
    <row r="277" spans="1:4" x14ac:dyDescent="0.2">
      <c r="A277" t="s">
        <v>703</v>
      </c>
      <c r="B277" t="s">
        <v>425</v>
      </c>
      <c r="C277">
        <v>33</v>
      </c>
      <c r="D277">
        <v>33</v>
      </c>
    </row>
    <row r="278" spans="1:4" x14ac:dyDescent="0.2">
      <c r="A278" t="s">
        <v>704</v>
      </c>
      <c r="B278" t="s">
        <v>425</v>
      </c>
      <c r="C278">
        <v>48</v>
      </c>
      <c r="D278">
        <v>48</v>
      </c>
    </row>
    <row r="279" spans="1:4" x14ac:dyDescent="0.2">
      <c r="A279" t="s">
        <v>705</v>
      </c>
      <c r="B279" t="s">
        <v>425</v>
      </c>
      <c r="C279">
        <v>59</v>
      </c>
      <c r="D279">
        <v>59</v>
      </c>
    </row>
    <row r="280" spans="1:4" x14ac:dyDescent="0.2">
      <c r="A280" t="s">
        <v>706</v>
      </c>
      <c r="B280" t="s">
        <v>425</v>
      </c>
      <c r="C280">
        <v>65</v>
      </c>
      <c r="D280">
        <v>65</v>
      </c>
    </row>
    <row r="281" spans="1:4" x14ac:dyDescent="0.2">
      <c r="A281" t="s">
        <v>707</v>
      </c>
      <c r="B281" t="s">
        <v>425</v>
      </c>
      <c r="C281">
        <v>70</v>
      </c>
      <c r="D281">
        <v>70</v>
      </c>
    </row>
    <row r="282" spans="1:4" x14ac:dyDescent="0.2">
      <c r="A282" t="s">
        <v>708</v>
      </c>
      <c r="B282" t="s">
        <v>425</v>
      </c>
      <c r="C282">
        <v>75</v>
      </c>
      <c r="D282">
        <v>75</v>
      </c>
    </row>
    <row r="283" spans="1:4" x14ac:dyDescent="0.2">
      <c r="A283" t="s">
        <v>709</v>
      </c>
      <c r="B283" t="s">
        <v>428</v>
      </c>
      <c r="C283">
        <v>15</v>
      </c>
      <c r="D283">
        <v>15</v>
      </c>
    </row>
    <row r="284" spans="1:4" x14ac:dyDescent="0.2">
      <c r="A284" t="s">
        <v>710</v>
      </c>
      <c r="B284" t="s">
        <v>428</v>
      </c>
      <c r="C284">
        <v>16</v>
      </c>
      <c r="D284">
        <v>16</v>
      </c>
    </row>
    <row r="285" spans="1:4" x14ac:dyDescent="0.2">
      <c r="A285" t="s">
        <v>711</v>
      </c>
      <c r="B285" t="s">
        <v>428</v>
      </c>
      <c r="C285">
        <v>24</v>
      </c>
      <c r="D285">
        <v>24</v>
      </c>
    </row>
    <row r="286" spans="1:4" x14ac:dyDescent="0.2">
      <c r="A286" t="s">
        <v>712</v>
      </c>
      <c r="B286" t="s">
        <v>428</v>
      </c>
      <c r="C286">
        <v>26</v>
      </c>
      <c r="D286">
        <v>28</v>
      </c>
    </row>
    <row r="287" spans="1:4" x14ac:dyDescent="0.2">
      <c r="A287" t="s">
        <v>713</v>
      </c>
      <c r="B287" t="s">
        <v>428</v>
      </c>
      <c r="C287">
        <v>28</v>
      </c>
      <c r="D287">
        <v>28</v>
      </c>
    </row>
    <row r="288" spans="1:4" x14ac:dyDescent="0.2">
      <c r="A288" t="s">
        <v>714</v>
      </c>
      <c r="B288" t="s">
        <v>428</v>
      </c>
      <c r="C288">
        <v>30</v>
      </c>
      <c r="D288">
        <v>30</v>
      </c>
    </row>
    <row r="289" spans="1:4" x14ac:dyDescent="0.2">
      <c r="A289" t="s">
        <v>715</v>
      </c>
      <c r="B289" t="s">
        <v>428</v>
      </c>
      <c r="C289">
        <v>40</v>
      </c>
      <c r="D289">
        <v>40</v>
      </c>
    </row>
    <row r="290" spans="1:4" x14ac:dyDescent="0.2">
      <c r="A290" t="s">
        <v>716</v>
      </c>
      <c r="B290" t="s">
        <v>428</v>
      </c>
      <c r="C290">
        <v>42</v>
      </c>
      <c r="D290">
        <v>42</v>
      </c>
    </row>
    <row r="291" spans="1:4" x14ac:dyDescent="0.2">
      <c r="A291" t="s">
        <v>506</v>
      </c>
      <c r="B291" t="s">
        <v>428</v>
      </c>
      <c r="C291">
        <v>50</v>
      </c>
      <c r="D291">
        <v>50</v>
      </c>
    </row>
    <row r="292" spans="1:4" x14ac:dyDescent="0.2">
      <c r="A292" t="s">
        <v>717</v>
      </c>
      <c r="B292" t="s">
        <v>428</v>
      </c>
      <c r="C292">
        <v>56</v>
      </c>
      <c r="D292">
        <v>57</v>
      </c>
    </row>
    <row r="293" spans="1:4" x14ac:dyDescent="0.2">
      <c r="A293" t="s">
        <v>718</v>
      </c>
      <c r="B293" t="s">
        <v>428</v>
      </c>
      <c r="C293">
        <v>100</v>
      </c>
      <c r="D293">
        <v>100</v>
      </c>
    </row>
    <row r="294" spans="1:4" x14ac:dyDescent="0.2">
      <c r="A294" t="s">
        <v>719</v>
      </c>
      <c r="B294" t="s">
        <v>430</v>
      </c>
      <c r="C294">
        <v>8</v>
      </c>
      <c r="D294">
        <v>8</v>
      </c>
    </row>
    <row r="295" spans="1:4" x14ac:dyDescent="0.2">
      <c r="A295" t="s">
        <v>720</v>
      </c>
      <c r="B295" t="s">
        <v>430</v>
      </c>
      <c r="C295">
        <v>16</v>
      </c>
      <c r="D295">
        <v>16</v>
      </c>
    </row>
    <row r="296" spans="1:4" x14ac:dyDescent="0.2">
      <c r="A296" t="s">
        <v>721</v>
      </c>
      <c r="B296" t="s">
        <v>430</v>
      </c>
      <c r="C296">
        <v>16</v>
      </c>
      <c r="D296">
        <v>16</v>
      </c>
    </row>
    <row r="297" spans="1:4" x14ac:dyDescent="0.2">
      <c r="A297" t="s">
        <v>722</v>
      </c>
      <c r="B297" t="s">
        <v>430</v>
      </c>
      <c r="C297">
        <v>17</v>
      </c>
      <c r="D297">
        <v>17</v>
      </c>
    </row>
    <row r="298" spans="1:4" x14ac:dyDescent="0.2">
      <c r="A298" t="s">
        <v>723</v>
      </c>
      <c r="B298" t="s">
        <v>430</v>
      </c>
      <c r="C298">
        <v>17</v>
      </c>
      <c r="D298">
        <v>17</v>
      </c>
    </row>
    <row r="299" spans="1:4" x14ac:dyDescent="0.2">
      <c r="A299" t="s">
        <v>724</v>
      </c>
      <c r="B299" t="s">
        <v>430</v>
      </c>
      <c r="C299">
        <v>21</v>
      </c>
      <c r="D299">
        <v>21</v>
      </c>
    </row>
    <row r="300" spans="1:4" x14ac:dyDescent="0.2">
      <c r="A300" t="s">
        <v>725</v>
      </c>
      <c r="B300" t="s">
        <v>430</v>
      </c>
      <c r="C300">
        <v>21</v>
      </c>
      <c r="D300">
        <v>21</v>
      </c>
    </row>
    <row r="301" spans="1:4" x14ac:dyDescent="0.2">
      <c r="A301" t="s">
        <v>726</v>
      </c>
      <c r="B301" t="s">
        <v>430</v>
      </c>
      <c r="C301">
        <v>22</v>
      </c>
      <c r="D301">
        <v>22</v>
      </c>
    </row>
    <row r="302" spans="1:4" x14ac:dyDescent="0.2">
      <c r="A302" t="s">
        <v>727</v>
      </c>
      <c r="B302" t="s">
        <v>430</v>
      </c>
      <c r="C302">
        <v>23</v>
      </c>
      <c r="D302">
        <v>23</v>
      </c>
    </row>
    <row r="303" spans="1:4" x14ac:dyDescent="0.2">
      <c r="A303" t="s">
        <v>728</v>
      </c>
      <c r="B303" t="s">
        <v>430</v>
      </c>
      <c r="C303">
        <v>23</v>
      </c>
      <c r="D303">
        <v>23</v>
      </c>
    </row>
    <row r="304" spans="1:4" x14ac:dyDescent="0.2">
      <c r="A304" t="s">
        <v>729</v>
      </c>
      <c r="B304" t="s">
        <v>430</v>
      </c>
      <c r="C304">
        <v>24</v>
      </c>
      <c r="D304">
        <v>24</v>
      </c>
    </row>
    <row r="305" spans="1:4" x14ac:dyDescent="0.2">
      <c r="A305" t="s">
        <v>730</v>
      </c>
      <c r="B305" t="s">
        <v>430</v>
      </c>
      <c r="C305">
        <v>26</v>
      </c>
      <c r="D305">
        <v>26</v>
      </c>
    </row>
    <row r="306" spans="1:4" x14ac:dyDescent="0.2">
      <c r="A306" t="s">
        <v>731</v>
      </c>
      <c r="B306" t="s">
        <v>430</v>
      </c>
      <c r="C306">
        <v>26</v>
      </c>
      <c r="D306">
        <v>26</v>
      </c>
    </row>
    <row r="307" spans="1:4" x14ac:dyDescent="0.2">
      <c r="A307" t="s">
        <v>732</v>
      </c>
      <c r="B307" t="s">
        <v>430</v>
      </c>
      <c r="C307">
        <v>26</v>
      </c>
      <c r="D307">
        <v>26</v>
      </c>
    </row>
    <row r="308" spans="1:4" x14ac:dyDescent="0.2">
      <c r="A308" t="s">
        <v>733</v>
      </c>
      <c r="B308" t="s">
        <v>430</v>
      </c>
      <c r="C308">
        <v>27</v>
      </c>
      <c r="D308">
        <v>27</v>
      </c>
    </row>
    <row r="309" spans="1:4" x14ac:dyDescent="0.2">
      <c r="A309" t="s">
        <v>734</v>
      </c>
      <c r="B309" t="s">
        <v>430</v>
      </c>
      <c r="C309">
        <v>27</v>
      </c>
      <c r="D309">
        <v>27</v>
      </c>
    </row>
    <row r="310" spans="1:4" x14ac:dyDescent="0.2">
      <c r="A310" t="s">
        <v>735</v>
      </c>
      <c r="B310" t="s">
        <v>430</v>
      </c>
      <c r="C310">
        <v>29</v>
      </c>
      <c r="D310">
        <v>29</v>
      </c>
    </row>
    <row r="311" spans="1:4" x14ac:dyDescent="0.2">
      <c r="A311" t="s">
        <v>736</v>
      </c>
      <c r="B311" t="s">
        <v>430</v>
      </c>
      <c r="C311">
        <v>32</v>
      </c>
      <c r="D311">
        <v>32</v>
      </c>
    </row>
    <row r="312" spans="1:4" x14ac:dyDescent="0.2">
      <c r="A312" t="s">
        <v>737</v>
      </c>
      <c r="B312" t="s">
        <v>430</v>
      </c>
      <c r="C312">
        <v>36</v>
      </c>
      <c r="D312">
        <v>36</v>
      </c>
    </row>
    <row r="313" spans="1:4" x14ac:dyDescent="0.2">
      <c r="A313" t="s">
        <v>738</v>
      </c>
      <c r="B313" t="s">
        <v>430</v>
      </c>
      <c r="C313">
        <v>38</v>
      </c>
      <c r="D313">
        <v>39</v>
      </c>
    </row>
    <row r="314" spans="1:4" x14ac:dyDescent="0.2">
      <c r="A314" t="s">
        <v>739</v>
      </c>
      <c r="B314" t="s">
        <v>430</v>
      </c>
      <c r="C314">
        <v>40</v>
      </c>
      <c r="D314">
        <v>40</v>
      </c>
    </row>
    <row r="315" spans="1:4" x14ac:dyDescent="0.2">
      <c r="A315" t="s">
        <v>740</v>
      </c>
      <c r="B315" t="s">
        <v>430</v>
      </c>
      <c r="C315">
        <v>49</v>
      </c>
      <c r="D315">
        <v>49</v>
      </c>
    </row>
    <row r="316" spans="1:4" x14ac:dyDescent="0.2">
      <c r="A316" t="s">
        <v>741</v>
      </c>
      <c r="B316" t="s">
        <v>430</v>
      </c>
      <c r="C316">
        <v>75</v>
      </c>
      <c r="D316">
        <v>75</v>
      </c>
    </row>
    <row r="317" spans="1:4" x14ac:dyDescent="0.2">
      <c r="A317" t="s">
        <v>742</v>
      </c>
      <c r="B317" t="s">
        <v>432</v>
      </c>
      <c r="C317">
        <v>5</v>
      </c>
      <c r="D317">
        <v>0</v>
      </c>
    </row>
    <row r="318" spans="1:4" x14ac:dyDescent="0.2">
      <c r="A318" t="s">
        <v>743</v>
      </c>
      <c r="B318" t="s">
        <v>432</v>
      </c>
      <c r="C318">
        <v>12</v>
      </c>
      <c r="D318">
        <v>12</v>
      </c>
    </row>
    <row r="319" spans="1:4" x14ac:dyDescent="0.2">
      <c r="A319" t="s">
        <v>744</v>
      </c>
      <c r="B319" t="s">
        <v>432</v>
      </c>
      <c r="C319">
        <v>72</v>
      </c>
      <c r="D319">
        <v>72</v>
      </c>
    </row>
    <row r="320" spans="1:4" x14ac:dyDescent="0.2">
      <c r="A320" t="s">
        <v>745</v>
      </c>
      <c r="B320" t="s">
        <v>432</v>
      </c>
      <c r="C320">
        <v>73</v>
      </c>
      <c r="D320">
        <v>73</v>
      </c>
    </row>
    <row r="321" spans="1:4" x14ac:dyDescent="0.2">
      <c r="A321" t="s">
        <v>746</v>
      </c>
      <c r="B321" t="s">
        <v>432</v>
      </c>
      <c r="C321">
        <v>91</v>
      </c>
      <c r="D321">
        <v>91</v>
      </c>
    </row>
    <row r="322" spans="1:4" x14ac:dyDescent="0.2">
      <c r="A322" t="s">
        <v>747</v>
      </c>
      <c r="B322" t="s">
        <v>432</v>
      </c>
      <c r="C322">
        <v>143</v>
      </c>
      <c r="D322">
        <v>163</v>
      </c>
    </row>
    <row r="323" spans="1:4" x14ac:dyDescent="0.2">
      <c r="A323" t="s">
        <v>748</v>
      </c>
      <c r="B323" t="s">
        <v>434</v>
      </c>
      <c r="C323">
        <v>35</v>
      </c>
      <c r="D323">
        <v>35</v>
      </c>
    </row>
    <row r="324" spans="1:4" x14ac:dyDescent="0.2">
      <c r="A324" t="s">
        <v>749</v>
      </c>
      <c r="B324" t="s">
        <v>434</v>
      </c>
      <c r="C324">
        <v>43</v>
      </c>
      <c r="D324">
        <v>44</v>
      </c>
    </row>
    <row r="325" spans="1:4" x14ac:dyDescent="0.2">
      <c r="A325" t="s">
        <v>750</v>
      </c>
      <c r="B325" t="s">
        <v>434</v>
      </c>
      <c r="C325">
        <v>57</v>
      </c>
      <c r="D325">
        <v>57</v>
      </c>
    </row>
    <row r="326" spans="1:4" x14ac:dyDescent="0.2">
      <c r="A326" t="s">
        <v>752</v>
      </c>
      <c r="B326" t="s">
        <v>434</v>
      </c>
      <c r="C326">
        <v>76</v>
      </c>
      <c r="D326">
        <v>73</v>
      </c>
    </row>
    <row r="327" spans="1:4" x14ac:dyDescent="0.2">
      <c r="A327" t="s">
        <v>751</v>
      </c>
      <c r="B327" t="s">
        <v>434</v>
      </c>
      <c r="C327">
        <v>79</v>
      </c>
      <c r="D327">
        <v>82</v>
      </c>
    </row>
    <row r="328" spans="1:4" x14ac:dyDescent="0.2">
      <c r="A328" t="s">
        <v>1388</v>
      </c>
      <c r="B328" t="s">
        <v>436</v>
      </c>
      <c r="C328">
        <v>35</v>
      </c>
      <c r="D328">
        <v>35</v>
      </c>
    </row>
    <row r="329" spans="1:4" x14ac:dyDescent="0.2">
      <c r="A329" t="s">
        <v>753</v>
      </c>
      <c r="B329" t="s">
        <v>436</v>
      </c>
      <c r="C329">
        <v>51</v>
      </c>
      <c r="D329">
        <v>51</v>
      </c>
    </row>
    <row r="330" spans="1:4" x14ac:dyDescent="0.2">
      <c r="A330" t="s">
        <v>754</v>
      </c>
      <c r="B330" t="s">
        <v>436</v>
      </c>
      <c r="C330">
        <v>60</v>
      </c>
      <c r="D330">
        <v>60</v>
      </c>
    </row>
    <row r="331" spans="1:4" x14ac:dyDescent="0.2">
      <c r="A331" t="s">
        <v>755</v>
      </c>
      <c r="B331" t="s">
        <v>436</v>
      </c>
      <c r="C331">
        <v>90</v>
      </c>
      <c r="D331">
        <v>90</v>
      </c>
    </row>
    <row r="332" spans="1:4" x14ac:dyDescent="0.2">
      <c r="A332" t="s">
        <v>756</v>
      </c>
      <c r="B332" t="s">
        <v>438</v>
      </c>
      <c r="C332">
        <v>15</v>
      </c>
      <c r="D332">
        <v>15</v>
      </c>
    </row>
    <row r="333" spans="1:4" x14ac:dyDescent="0.2">
      <c r="A333" t="s">
        <v>757</v>
      </c>
      <c r="B333" t="s">
        <v>438</v>
      </c>
      <c r="C333">
        <v>24</v>
      </c>
      <c r="D333">
        <v>24</v>
      </c>
    </row>
    <row r="334" spans="1:4" x14ac:dyDescent="0.2">
      <c r="A334" t="s">
        <v>758</v>
      </c>
      <c r="B334" t="s">
        <v>438</v>
      </c>
      <c r="C334">
        <v>28</v>
      </c>
      <c r="D334">
        <v>28</v>
      </c>
    </row>
    <row r="335" spans="1:4" x14ac:dyDescent="0.2">
      <c r="A335" t="s">
        <v>759</v>
      </c>
      <c r="B335" t="s">
        <v>438</v>
      </c>
      <c r="C335">
        <v>30</v>
      </c>
      <c r="D335">
        <v>30</v>
      </c>
    </row>
    <row r="336" spans="1:4" x14ac:dyDescent="0.2">
      <c r="A336" t="s">
        <v>760</v>
      </c>
      <c r="B336" t="s">
        <v>438</v>
      </c>
      <c r="C336">
        <v>45</v>
      </c>
      <c r="D336">
        <v>45</v>
      </c>
    </row>
    <row r="337" spans="1:4" x14ac:dyDescent="0.2">
      <c r="A337" t="s">
        <v>761</v>
      </c>
      <c r="B337" t="s">
        <v>438</v>
      </c>
      <c r="C337">
        <v>45</v>
      </c>
      <c r="D337">
        <v>46</v>
      </c>
    </row>
    <row r="338" spans="1:4" x14ac:dyDescent="0.2">
      <c r="A338" t="s">
        <v>762</v>
      </c>
      <c r="B338" t="s">
        <v>438</v>
      </c>
      <c r="C338">
        <v>52</v>
      </c>
      <c r="D338">
        <v>56</v>
      </c>
    </row>
    <row r="339" spans="1:4" x14ac:dyDescent="0.2">
      <c r="A339" t="s">
        <v>763</v>
      </c>
      <c r="B339" t="s">
        <v>438</v>
      </c>
      <c r="C339">
        <v>58</v>
      </c>
      <c r="D339">
        <v>58</v>
      </c>
    </row>
    <row r="340" spans="1:4" x14ac:dyDescent="0.2">
      <c r="A340" t="s">
        <v>1329</v>
      </c>
      <c r="B340" t="s">
        <v>1389</v>
      </c>
      <c r="C340">
        <v>24</v>
      </c>
      <c r="D340">
        <v>24</v>
      </c>
    </row>
    <row r="341" spans="1:4" x14ac:dyDescent="0.2">
      <c r="A341" t="s">
        <v>764</v>
      </c>
      <c r="B341" t="s">
        <v>440</v>
      </c>
      <c r="C341">
        <v>76</v>
      </c>
      <c r="D341">
        <v>76</v>
      </c>
    </row>
    <row r="342" spans="1:4" x14ac:dyDescent="0.2">
      <c r="A342" t="s">
        <v>765</v>
      </c>
      <c r="B342" t="s">
        <v>442</v>
      </c>
      <c r="C342">
        <v>22</v>
      </c>
      <c r="D342">
        <v>22</v>
      </c>
    </row>
    <row r="343" spans="1:4" x14ac:dyDescent="0.2">
      <c r="A343" t="s">
        <v>766</v>
      </c>
      <c r="B343" t="s">
        <v>442</v>
      </c>
      <c r="C343">
        <v>22</v>
      </c>
      <c r="D343">
        <v>22</v>
      </c>
    </row>
    <row r="344" spans="1:4" x14ac:dyDescent="0.2">
      <c r="A344" t="s">
        <v>767</v>
      </c>
      <c r="B344" t="s">
        <v>442</v>
      </c>
      <c r="C344">
        <v>22</v>
      </c>
      <c r="D344">
        <v>22</v>
      </c>
    </row>
    <row r="345" spans="1:4" x14ac:dyDescent="0.2">
      <c r="A345" t="s">
        <v>759</v>
      </c>
      <c r="B345" t="s">
        <v>442</v>
      </c>
      <c r="C345">
        <v>24</v>
      </c>
      <c r="D345">
        <v>24</v>
      </c>
    </row>
    <row r="346" spans="1:4" x14ac:dyDescent="0.2">
      <c r="A346" t="s">
        <v>768</v>
      </c>
      <c r="B346" t="s">
        <v>442</v>
      </c>
      <c r="C346">
        <v>30</v>
      </c>
      <c r="D346">
        <v>30</v>
      </c>
    </row>
    <row r="347" spans="1:4" x14ac:dyDescent="0.2">
      <c r="A347" t="s">
        <v>769</v>
      </c>
      <c r="B347" t="s">
        <v>442</v>
      </c>
      <c r="C347">
        <v>30</v>
      </c>
      <c r="D347">
        <v>31</v>
      </c>
    </row>
    <row r="348" spans="1:4" x14ac:dyDescent="0.2">
      <c r="A348" t="s">
        <v>770</v>
      </c>
      <c r="B348" t="s">
        <v>442</v>
      </c>
      <c r="C348">
        <v>45</v>
      </c>
      <c r="D348">
        <v>47</v>
      </c>
    </row>
    <row r="349" spans="1:4" x14ac:dyDescent="0.2">
      <c r="A349" t="s">
        <v>771</v>
      </c>
      <c r="B349" t="s">
        <v>442</v>
      </c>
      <c r="C349">
        <v>67</v>
      </c>
      <c r="D349">
        <v>67</v>
      </c>
    </row>
    <row r="350" spans="1:4" x14ac:dyDescent="0.2">
      <c r="A350" t="s">
        <v>772</v>
      </c>
      <c r="B350" t="s">
        <v>444</v>
      </c>
      <c r="C350">
        <v>10</v>
      </c>
      <c r="D350">
        <v>10</v>
      </c>
    </row>
    <row r="351" spans="1:4" x14ac:dyDescent="0.2">
      <c r="A351" t="s">
        <v>773</v>
      </c>
      <c r="B351" t="s">
        <v>444</v>
      </c>
      <c r="C351">
        <v>10</v>
      </c>
      <c r="D351">
        <v>10</v>
      </c>
    </row>
    <row r="352" spans="1:4" x14ac:dyDescent="0.2">
      <c r="A352" t="s">
        <v>774</v>
      </c>
      <c r="B352" t="s">
        <v>444</v>
      </c>
      <c r="C352">
        <v>21</v>
      </c>
      <c r="D352">
        <v>21</v>
      </c>
    </row>
    <row r="353" spans="1:4" x14ac:dyDescent="0.2">
      <c r="A353" t="s">
        <v>775</v>
      </c>
      <c r="B353" t="s">
        <v>444</v>
      </c>
      <c r="C353">
        <v>24</v>
      </c>
      <c r="D353">
        <v>24</v>
      </c>
    </row>
    <row r="354" spans="1:4" x14ac:dyDescent="0.2">
      <c r="A354" t="s">
        <v>776</v>
      </c>
      <c r="B354" t="s">
        <v>444</v>
      </c>
      <c r="C354">
        <v>31</v>
      </c>
      <c r="D354">
        <v>32</v>
      </c>
    </row>
    <row r="355" spans="1:4" x14ac:dyDescent="0.2">
      <c r="A355" t="s">
        <v>777</v>
      </c>
      <c r="B355" t="s">
        <v>444</v>
      </c>
      <c r="C355">
        <v>42</v>
      </c>
      <c r="D355">
        <v>42</v>
      </c>
    </row>
    <row r="356" spans="1:4" x14ac:dyDescent="0.2">
      <c r="A356" t="s">
        <v>778</v>
      </c>
      <c r="B356" t="s">
        <v>444</v>
      </c>
      <c r="C356">
        <v>55</v>
      </c>
      <c r="D356">
        <v>55</v>
      </c>
    </row>
    <row r="357" spans="1:4" x14ac:dyDescent="0.2">
      <c r="A357" t="s">
        <v>779</v>
      </c>
      <c r="B357" t="s">
        <v>444</v>
      </c>
      <c r="C357">
        <v>57</v>
      </c>
      <c r="D357">
        <v>57</v>
      </c>
    </row>
    <row r="358" spans="1:4" x14ac:dyDescent="0.2">
      <c r="A358" t="s">
        <v>780</v>
      </c>
      <c r="B358" t="s">
        <v>444</v>
      </c>
      <c r="C358">
        <v>66</v>
      </c>
      <c r="D358">
        <v>66</v>
      </c>
    </row>
    <row r="359" spans="1:4" x14ac:dyDescent="0.2">
      <c r="A359" t="s">
        <v>781</v>
      </c>
      <c r="B359" t="s">
        <v>446</v>
      </c>
      <c r="C359">
        <v>22</v>
      </c>
      <c r="D359">
        <v>22</v>
      </c>
    </row>
    <row r="360" spans="1:4" x14ac:dyDescent="0.2">
      <c r="A360" t="s">
        <v>782</v>
      </c>
      <c r="B360" t="s">
        <v>446</v>
      </c>
      <c r="C360">
        <v>22</v>
      </c>
      <c r="D360">
        <v>22</v>
      </c>
    </row>
    <row r="361" spans="1:4" x14ac:dyDescent="0.2">
      <c r="A361" t="s">
        <v>783</v>
      </c>
      <c r="B361" t="s">
        <v>446</v>
      </c>
      <c r="C361">
        <v>23</v>
      </c>
      <c r="D361">
        <v>23</v>
      </c>
    </row>
    <row r="362" spans="1:4" x14ac:dyDescent="0.2">
      <c r="A362" t="s">
        <v>784</v>
      </c>
      <c r="B362" t="s">
        <v>446</v>
      </c>
      <c r="C362">
        <v>47</v>
      </c>
      <c r="D362">
        <v>47</v>
      </c>
    </row>
    <row r="363" spans="1:4" x14ac:dyDescent="0.2">
      <c r="A363" t="s">
        <v>785</v>
      </c>
      <c r="B363" t="s">
        <v>446</v>
      </c>
      <c r="C363">
        <v>47</v>
      </c>
      <c r="D363">
        <v>47</v>
      </c>
    </row>
    <row r="364" spans="1:4" x14ac:dyDescent="0.2">
      <c r="A364" t="s">
        <v>786</v>
      </c>
      <c r="B364" t="s">
        <v>446</v>
      </c>
      <c r="C364">
        <v>64</v>
      </c>
      <c r="D364">
        <v>64</v>
      </c>
    </row>
    <row r="365" spans="1:4" x14ac:dyDescent="0.2">
      <c r="A365" t="s">
        <v>422</v>
      </c>
      <c r="B365" t="s">
        <v>448</v>
      </c>
      <c r="C365">
        <v>12</v>
      </c>
      <c r="D365">
        <v>12</v>
      </c>
    </row>
    <row r="366" spans="1:4" x14ac:dyDescent="0.2">
      <c r="A366" t="s">
        <v>662</v>
      </c>
      <c r="B366" t="s">
        <v>448</v>
      </c>
      <c r="C366">
        <v>24</v>
      </c>
      <c r="D366">
        <v>24</v>
      </c>
    </row>
    <row r="367" spans="1:4" x14ac:dyDescent="0.2">
      <c r="A367" t="s">
        <v>787</v>
      </c>
      <c r="B367" t="s">
        <v>448</v>
      </c>
      <c r="C367">
        <v>25</v>
      </c>
      <c r="D367">
        <v>25</v>
      </c>
    </row>
    <row r="368" spans="1:4" x14ac:dyDescent="0.2">
      <c r="A368" t="s">
        <v>788</v>
      </c>
      <c r="B368" t="s">
        <v>448</v>
      </c>
      <c r="C368">
        <v>30</v>
      </c>
      <c r="D368">
        <v>30</v>
      </c>
    </row>
    <row r="369" spans="1:4" x14ac:dyDescent="0.2">
      <c r="A369" t="s">
        <v>789</v>
      </c>
      <c r="B369" t="s">
        <v>448</v>
      </c>
      <c r="C369">
        <v>31</v>
      </c>
      <c r="D369">
        <v>31</v>
      </c>
    </row>
    <row r="370" spans="1:4" x14ac:dyDescent="0.2">
      <c r="A370" t="s">
        <v>790</v>
      </c>
      <c r="B370" t="s">
        <v>448</v>
      </c>
      <c r="C370">
        <v>32</v>
      </c>
      <c r="D370">
        <v>32</v>
      </c>
    </row>
    <row r="371" spans="1:4" x14ac:dyDescent="0.2">
      <c r="A371" t="s">
        <v>791</v>
      </c>
      <c r="B371" t="s">
        <v>448</v>
      </c>
      <c r="C371">
        <v>38</v>
      </c>
      <c r="D371">
        <v>40</v>
      </c>
    </row>
    <row r="372" spans="1:4" x14ac:dyDescent="0.2">
      <c r="A372" t="s">
        <v>792</v>
      </c>
      <c r="B372" t="s">
        <v>448</v>
      </c>
      <c r="C372">
        <v>40</v>
      </c>
      <c r="D372">
        <v>40</v>
      </c>
    </row>
    <row r="373" spans="1:4" x14ac:dyDescent="0.2">
      <c r="A373" t="s">
        <v>793</v>
      </c>
      <c r="B373" t="s">
        <v>448</v>
      </c>
      <c r="C373">
        <v>60</v>
      </c>
      <c r="D373">
        <v>60</v>
      </c>
    </row>
    <row r="374" spans="1:4" x14ac:dyDescent="0.2">
      <c r="A374" t="s">
        <v>794</v>
      </c>
      <c r="B374" t="s">
        <v>448</v>
      </c>
      <c r="C374">
        <v>60</v>
      </c>
      <c r="D374">
        <v>64</v>
      </c>
    </row>
    <row r="375" spans="1:4" x14ac:dyDescent="0.2">
      <c r="A375" t="s">
        <v>795</v>
      </c>
      <c r="B375" t="s">
        <v>448</v>
      </c>
      <c r="C375">
        <v>62</v>
      </c>
      <c r="D375">
        <v>66</v>
      </c>
    </row>
    <row r="376" spans="1:4" x14ac:dyDescent="0.2">
      <c r="A376" t="s">
        <v>796</v>
      </c>
      <c r="B376" t="s">
        <v>448</v>
      </c>
      <c r="C376">
        <v>64</v>
      </c>
      <c r="D376">
        <v>64</v>
      </c>
    </row>
    <row r="377" spans="1:4" x14ac:dyDescent="0.2">
      <c r="A377" t="s">
        <v>1390</v>
      </c>
      <c r="B377" t="s">
        <v>448</v>
      </c>
      <c r="C377">
        <v>80</v>
      </c>
      <c r="D377">
        <v>80</v>
      </c>
    </row>
    <row r="378" spans="1:4" x14ac:dyDescent="0.2">
      <c r="A378" t="s">
        <v>797</v>
      </c>
      <c r="B378" t="s">
        <v>448</v>
      </c>
      <c r="C378">
        <v>90</v>
      </c>
      <c r="D378">
        <v>96</v>
      </c>
    </row>
    <row r="379" spans="1:4" x14ac:dyDescent="0.2">
      <c r="A379" t="s">
        <v>798</v>
      </c>
      <c r="B379" t="s">
        <v>450</v>
      </c>
      <c r="C379">
        <v>32</v>
      </c>
    </row>
    <row r="380" spans="1:4" x14ac:dyDescent="0.2">
      <c r="A380" t="s">
        <v>799</v>
      </c>
      <c r="B380" t="s">
        <v>450</v>
      </c>
      <c r="C380">
        <v>33</v>
      </c>
    </row>
    <row r="381" spans="1:4" x14ac:dyDescent="0.2">
      <c r="A381" t="s">
        <v>800</v>
      </c>
      <c r="B381" t="s">
        <v>450</v>
      </c>
      <c r="C381">
        <v>36</v>
      </c>
    </row>
    <row r="382" spans="1:4" x14ac:dyDescent="0.2">
      <c r="A382" t="s">
        <v>801</v>
      </c>
      <c r="B382" t="s">
        <v>450</v>
      </c>
      <c r="C382">
        <v>37</v>
      </c>
    </row>
    <row r="383" spans="1:4" x14ac:dyDescent="0.2">
      <c r="A383" t="s">
        <v>802</v>
      </c>
      <c r="B383" t="s">
        <v>450</v>
      </c>
      <c r="C383">
        <v>39</v>
      </c>
      <c r="D383">
        <v>39</v>
      </c>
    </row>
    <row r="384" spans="1:4" x14ac:dyDescent="0.2">
      <c r="A384" t="s">
        <v>803</v>
      </c>
      <c r="B384" t="s">
        <v>450</v>
      </c>
      <c r="C384">
        <v>40</v>
      </c>
    </row>
    <row r="385" spans="1:4" x14ac:dyDescent="0.2">
      <c r="A385" t="s">
        <v>804</v>
      </c>
      <c r="B385" t="s">
        <v>450</v>
      </c>
      <c r="C385">
        <v>40</v>
      </c>
    </row>
    <row r="386" spans="1:4" x14ac:dyDescent="0.2">
      <c r="A386" t="s">
        <v>805</v>
      </c>
      <c r="B386" t="s">
        <v>450</v>
      </c>
      <c r="C386">
        <v>40</v>
      </c>
    </row>
    <row r="387" spans="1:4" x14ac:dyDescent="0.2">
      <c r="A387" t="s">
        <v>806</v>
      </c>
      <c r="B387" t="s">
        <v>450</v>
      </c>
      <c r="C387">
        <v>43</v>
      </c>
    </row>
    <row r="388" spans="1:4" x14ac:dyDescent="0.2">
      <c r="A388" t="s">
        <v>807</v>
      </c>
      <c r="B388" t="s">
        <v>450</v>
      </c>
      <c r="C388">
        <v>48</v>
      </c>
      <c r="D388">
        <v>48</v>
      </c>
    </row>
    <row r="389" spans="1:4" x14ac:dyDescent="0.2">
      <c r="A389" t="s">
        <v>808</v>
      </c>
      <c r="B389" t="s">
        <v>450</v>
      </c>
      <c r="C389">
        <v>48</v>
      </c>
    </row>
    <row r="390" spans="1:4" x14ac:dyDescent="0.2">
      <c r="A390" t="s">
        <v>809</v>
      </c>
      <c r="B390" t="s">
        <v>450</v>
      </c>
      <c r="C390">
        <v>53</v>
      </c>
    </row>
    <row r="391" spans="1:4" x14ac:dyDescent="0.2">
      <c r="A391" t="s">
        <v>810</v>
      </c>
      <c r="B391" t="s">
        <v>450</v>
      </c>
      <c r="C391">
        <v>54</v>
      </c>
    </row>
    <row r="392" spans="1:4" x14ac:dyDescent="0.2">
      <c r="A392" t="s">
        <v>811</v>
      </c>
      <c r="B392" t="s">
        <v>450</v>
      </c>
      <c r="C392">
        <v>55</v>
      </c>
    </row>
    <row r="393" spans="1:4" x14ac:dyDescent="0.2">
      <c r="A393" t="s">
        <v>812</v>
      </c>
      <c r="B393" t="s">
        <v>450</v>
      </c>
      <c r="C393">
        <v>55</v>
      </c>
    </row>
    <row r="394" spans="1:4" x14ac:dyDescent="0.2">
      <c r="A394" t="s">
        <v>813</v>
      </c>
      <c r="B394" t="s">
        <v>450</v>
      </c>
      <c r="C394">
        <v>56</v>
      </c>
    </row>
    <row r="395" spans="1:4" x14ac:dyDescent="0.2">
      <c r="A395" t="s">
        <v>814</v>
      </c>
      <c r="B395" t="s">
        <v>450</v>
      </c>
      <c r="C395">
        <v>58</v>
      </c>
    </row>
    <row r="396" spans="1:4" x14ac:dyDescent="0.2">
      <c r="A396" t="s">
        <v>815</v>
      </c>
      <c r="B396" t="s">
        <v>450</v>
      </c>
      <c r="C396">
        <v>59</v>
      </c>
    </row>
    <row r="397" spans="1:4" x14ac:dyDescent="0.2">
      <c r="A397" t="s">
        <v>816</v>
      </c>
      <c r="B397" t="s">
        <v>450</v>
      </c>
      <c r="C397">
        <v>66</v>
      </c>
      <c r="D397">
        <v>68</v>
      </c>
    </row>
    <row r="398" spans="1:4" x14ac:dyDescent="0.2">
      <c r="A398" t="s">
        <v>817</v>
      </c>
      <c r="B398" t="s">
        <v>450</v>
      </c>
      <c r="C398">
        <v>70</v>
      </c>
    </row>
    <row r="399" spans="1:4" x14ac:dyDescent="0.2">
      <c r="A399" t="s">
        <v>818</v>
      </c>
      <c r="B399" t="s">
        <v>450</v>
      </c>
      <c r="C399">
        <v>72</v>
      </c>
    </row>
    <row r="400" spans="1:4" x14ac:dyDescent="0.2">
      <c r="A400" t="s">
        <v>819</v>
      </c>
      <c r="B400" t="s">
        <v>450</v>
      </c>
      <c r="C400">
        <v>74</v>
      </c>
    </row>
    <row r="401" spans="1:7" x14ac:dyDescent="0.2">
      <c r="A401" t="s">
        <v>820</v>
      </c>
      <c r="B401" t="s">
        <v>450</v>
      </c>
      <c r="C401">
        <v>79</v>
      </c>
    </row>
    <row r="402" spans="1:7" x14ac:dyDescent="0.2">
      <c r="A402" t="s">
        <v>821</v>
      </c>
      <c r="B402" t="s">
        <v>450</v>
      </c>
      <c r="C402">
        <v>81</v>
      </c>
    </row>
    <row r="403" spans="1:7" x14ac:dyDescent="0.2">
      <c r="A403" t="s">
        <v>822</v>
      </c>
      <c r="B403" t="s">
        <v>450</v>
      </c>
      <c r="C403">
        <v>84</v>
      </c>
    </row>
    <row r="404" spans="1:7" x14ac:dyDescent="0.2">
      <c r="A404" t="s">
        <v>823</v>
      </c>
      <c r="B404" t="s">
        <v>450</v>
      </c>
      <c r="C404">
        <v>89</v>
      </c>
    </row>
    <row r="405" spans="1:7" x14ac:dyDescent="0.2">
      <c r="A405" t="s">
        <v>824</v>
      </c>
      <c r="B405" t="s">
        <v>450</v>
      </c>
      <c r="C405">
        <v>90</v>
      </c>
    </row>
    <row r="406" spans="1:7" x14ac:dyDescent="0.2">
      <c r="A406" t="s">
        <v>825</v>
      </c>
      <c r="B406" t="s">
        <v>450</v>
      </c>
      <c r="C406">
        <v>91</v>
      </c>
    </row>
    <row r="407" spans="1:7" x14ac:dyDescent="0.2">
      <c r="A407" t="s">
        <v>826</v>
      </c>
      <c r="B407" t="s">
        <v>450</v>
      </c>
      <c r="C407">
        <v>93</v>
      </c>
    </row>
    <row r="408" spans="1:7" x14ac:dyDescent="0.2">
      <c r="A408" t="s">
        <v>827</v>
      </c>
      <c r="B408" t="s">
        <v>450</v>
      </c>
      <c r="C408">
        <v>111</v>
      </c>
    </row>
    <row r="409" spans="1:7" x14ac:dyDescent="0.2">
      <c r="A409" t="s">
        <v>828</v>
      </c>
      <c r="B409" t="s">
        <v>450</v>
      </c>
      <c r="C409">
        <v>111</v>
      </c>
    </row>
    <row r="410" spans="1:7" x14ac:dyDescent="0.2">
      <c r="A410" t="s">
        <v>829</v>
      </c>
      <c r="B410" t="s">
        <v>450</v>
      </c>
      <c r="C410">
        <v>114</v>
      </c>
    </row>
    <row r="411" spans="1:7" x14ac:dyDescent="0.2">
      <c r="A411" t="s">
        <v>830</v>
      </c>
      <c r="B411" t="s">
        <v>450</v>
      </c>
      <c r="C411">
        <v>117</v>
      </c>
    </row>
    <row r="412" spans="1:7" x14ac:dyDescent="0.2">
      <c r="A412" t="s">
        <v>831</v>
      </c>
      <c r="B412" t="s">
        <v>450</v>
      </c>
      <c r="C412">
        <v>120</v>
      </c>
      <c r="G412">
        <v>3394</v>
      </c>
    </row>
    <row r="413" spans="1:7" x14ac:dyDescent="0.2">
      <c r="A413" t="s">
        <v>832</v>
      </c>
      <c r="B413" t="s">
        <v>450</v>
      </c>
      <c r="C413">
        <v>124</v>
      </c>
    </row>
    <row r="414" spans="1:7" x14ac:dyDescent="0.2">
      <c r="A414" t="s">
        <v>734</v>
      </c>
      <c r="B414" t="s">
        <v>450</v>
      </c>
      <c r="C414">
        <v>136</v>
      </c>
    </row>
    <row r="415" spans="1:7" x14ac:dyDescent="0.2">
      <c r="A415" t="s">
        <v>833</v>
      </c>
      <c r="B415" t="s">
        <v>450</v>
      </c>
      <c r="C415">
        <v>148</v>
      </c>
    </row>
    <row r="416" spans="1:7" x14ac:dyDescent="0.2">
      <c r="A416" t="s">
        <v>834</v>
      </c>
      <c r="B416" t="s">
        <v>450</v>
      </c>
      <c r="C416">
        <v>150</v>
      </c>
    </row>
    <row r="417" spans="1:6" x14ac:dyDescent="0.2">
      <c r="A417" t="s">
        <v>835</v>
      </c>
      <c r="B417" t="s">
        <v>450</v>
      </c>
      <c r="C417">
        <v>165</v>
      </c>
    </row>
    <row r="418" spans="1:6" x14ac:dyDescent="0.2">
      <c r="A418" t="s">
        <v>836</v>
      </c>
      <c r="B418" t="s">
        <v>450</v>
      </c>
      <c r="C418">
        <v>190</v>
      </c>
    </row>
    <row r="419" spans="1:6" x14ac:dyDescent="0.2">
      <c r="A419" t="s">
        <v>837</v>
      </c>
      <c r="B419" t="s">
        <v>450</v>
      </c>
      <c r="C419">
        <v>193</v>
      </c>
      <c r="F419">
        <v>0</v>
      </c>
    </row>
    <row r="420" spans="1:6" x14ac:dyDescent="0.2">
      <c r="A420" t="s">
        <v>838</v>
      </c>
      <c r="B420" t="s">
        <v>452</v>
      </c>
      <c r="C420">
        <v>20</v>
      </c>
      <c r="D420">
        <v>20</v>
      </c>
    </row>
    <row r="421" spans="1:6" x14ac:dyDescent="0.2">
      <c r="A421" t="s">
        <v>839</v>
      </c>
      <c r="B421" t="s">
        <v>452</v>
      </c>
      <c r="C421">
        <v>24</v>
      </c>
      <c r="D421">
        <v>24</v>
      </c>
    </row>
    <row r="422" spans="1:6" x14ac:dyDescent="0.2">
      <c r="A422" t="s">
        <v>840</v>
      </c>
      <c r="B422" t="s">
        <v>452</v>
      </c>
      <c r="C422">
        <v>30</v>
      </c>
      <c r="D422">
        <v>30</v>
      </c>
    </row>
    <row r="423" spans="1:6" x14ac:dyDescent="0.2">
      <c r="A423" t="s">
        <v>841</v>
      </c>
      <c r="B423" t="s">
        <v>452</v>
      </c>
      <c r="C423">
        <v>30</v>
      </c>
      <c r="D423">
        <v>30</v>
      </c>
    </row>
    <row r="424" spans="1:6" x14ac:dyDescent="0.2">
      <c r="A424" t="s">
        <v>842</v>
      </c>
      <c r="B424" t="s">
        <v>452</v>
      </c>
      <c r="C424">
        <v>32</v>
      </c>
      <c r="D424">
        <v>32</v>
      </c>
    </row>
    <row r="425" spans="1:6" x14ac:dyDescent="0.2">
      <c r="A425" t="s">
        <v>843</v>
      </c>
      <c r="B425" t="s">
        <v>452</v>
      </c>
      <c r="C425">
        <v>38</v>
      </c>
      <c r="D425">
        <v>38</v>
      </c>
    </row>
    <row r="426" spans="1:6" x14ac:dyDescent="0.2">
      <c r="A426" t="s">
        <v>844</v>
      </c>
      <c r="B426" t="s">
        <v>452</v>
      </c>
      <c r="C426">
        <v>38</v>
      </c>
      <c r="D426">
        <v>38</v>
      </c>
    </row>
    <row r="427" spans="1:6" x14ac:dyDescent="0.2">
      <c r="A427" t="s">
        <v>845</v>
      </c>
      <c r="B427" t="s">
        <v>452</v>
      </c>
      <c r="C427">
        <v>61</v>
      </c>
      <c r="D427">
        <v>61</v>
      </c>
    </row>
    <row r="428" spans="1:6" x14ac:dyDescent="0.2">
      <c r="A428" t="s">
        <v>846</v>
      </c>
      <c r="B428" t="s">
        <v>452</v>
      </c>
      <c r="C428">
        <v>63</v>
      </c>
      <c r="D428">
        <v>63</v>
      </c>
    </row>
    <row r="429" spans="1:6" x14ac:dyDescent="0.2">
      <c r="A429" t="s">
        <v>847</v>
      </c>
      <c r="B429" t="s">
        <v>454</v>
      </c>
      <c r="C429">
        <v>18</v>
      </c>
      <c r="D429">
        <v>18</v>
      </c>
    </row>
    <row r="430" spans="1:6" x14ac:dyDescent="0.2">
      <c r="A430" t="s">
        <v>848</v>
      </c>
      <c r="B430" t="s">
        <v>454</v>
      </c>
      <c r="C430">
        <v>20</v>
      </c>
      <c r="D430">
        <v>20</v>
      </c>
    </row>
    <row r="431" spans="1:6" x14ac:dyDescent="0.2">
      <c r="A431" t="s">
        <v>849</v>
      </c>
      <c r="B431" t="s">
        <v>454</v>
      </c>
      <c r="C431">
        <v>33</v>
      </c>
      <c r="D431">
        <v>34</v>
      </c>
    </row>
    <row r="432" spans="1:6" x14ac:dyDescent="0.2">
      <c r="A432" t="s">
        <v>852</v>
      </c>
      <c r="B432" t="s">
        <v>454</v>
      </c>
      <c r="C432">
        <v>33</v>
      </c>
      <c r="D432">
        <v>33</v>
      </c>
    </row>
    <row r="433" spans="1:4" x14ac:dyDescent="0.2">
      <c r="A433" t="s">
        <v>850</v>
      </c>
      <c r="B433" t="s">
        <v>454</v>
      </c>
      <c r="C433">
        <v>37</v>
      </c>
      <c r="D433">
        <v>37</v>
      </c>
    </row>
    <row r="434" spans="1:4" x14ac:dyDescent="0.2">
      <c r="A434" t="s">
        <v>851</v>
      </c>
      <c r="B434" t="s">
        <v>454</v>
      </c>
      <c r="C434">
        <v>38</v>
      </c>
      <c r="D434">
        <v>38</v>
      </c>
    </row>
    <row r="435" spans="1:4" x14ac:dyDescent="0.2">
      <c r="A435" t="s">
        <v>853</v>
      </c>
      <c r="B435" t="s">
        <v>456</v>
      </c>
      <c r="C435">
        <v>39</v>
      </c>
      <c r="D435">
        <v>39</v>
      </c>
    </row>
    <row r="436" spans="1:4" x14ac:dyDescent="0.2">
      <c r="A436" t="s">
        <v>854</v>
      </c>
      <c r="B436" t="s">
        <v>456</v>
      </c>
      <c r="C436">
        <v>69</v>
      </c>
      <c r="D436">
        <v>72</v>
      </c>
    </row>
    <row r="437" spans="1:4" x14ac:dyDescent="0.2">
      <c r="A437" t="s">
        <v>1391</v>
      </c>
      <c r="B437" t="s">
        <v>456</v>
      </c>
      <c r="C437">
        <v>70</v>
      </c>
      <c r="D437">
        <v>70</v>
      </c>
    </row>
    <row r="438" spans="1:4" x14ac:dyDescent="0.2">
      <c r="A438" t="s">
        <v>855</v>
      </c>
      <c r="B438" t="s">
        <v>458</v>
      </c>
      <c r="C438">
        <v>9</v>
      </c>
      <c r="D438">
        <v>9</v>
      </c>
    </row>
    <row r="439" spans="1:4" x14ac:dyDescent="0.2">
      <c r="A439" t="s">
        <v>856</v>
      </c>
      <c r="B439" t="s">
        <v>458</v>
      </c>
      <c r="C439">
        <v>14</v>
      </c>
      <c r="D439">
        <v>14</v>
      </c>
    </row>
    <row r="440" spans="1:4" x14ac:dyDescent="0.2">
      <c r="A440" t="s">
        <v>857</v>
      </c>
      <c r="B440" t="s">
        <v>458</v>
      </c>
      <c r="C440">
        <v>16</v>
      </c>
      <c r="D440">
        <v>16</v>
      </c>
    </row>
    <row r="441" spans="1:4" x14ac:dyDescent="0.2">
      <c r="A441" t="s">
        <v>1327</v>
      </c>
      <c r="B441" t="s">
        <v>458</v>
      </c>
      <c r="C441">
        <v>16</v>
      </c>
      <c r="D441">
        <v>16</v>
      </c>
    </row>
    <row r="442" spans="1:4" x14ac:dyDescent="0.2">
      <c r="A442" t="s">
        <v>858</v>
      </c>
      <c r="B442" t="s">
        <v>458</v>
      </c>
      <c r="C442">
        <v>22</v>
      </c>
      <c r="D442">
        <v>22</v>
      </c>
    </row>
    <row r="443" spans="1:4" x14ac:dyDescent="0.2">
      <c r="A443" t="s">
        <v>859</v>
      </c>
      <c r="B443" t="s">
        <v>458</v>
      </c>
      <c r="C443">
        <v>24</v>
      </c>
      <c r="D443">
        <v>24</v>
      </c>
    </row>
    <row r="444" spans="1:4" x14ac:dyDescent="0.2">
      <c r="A444" t="s">
        <v>860</v>
      </c>
      <c r="B444" t="s">
        <v>458</v>
      </c>
      <c r="C444">
        <v>77</v>
      </c>
      <c r="D444">
        <v>77</v>
      </c>
    </row>
    <row r="445" spans="1:4" x14ac:dyDescent="0.2">
      <c r="A445" t="s">
        <v>861</v>
      </c>
      <c r="B445" t="s">
        <v>460</v>
      </c>
      <c r="C445">
        <v>18</v>
      </c>
      <c r="D445">
        <v>18</v>
      </c>
    </row>
    <row r="446" spans="1:4" x14ac:dyDescent="0.2">
      <c r="A446" t="s">
        <v>862</v>
      </c>
      <c r="B446" t="s">
        <v>460</v>
      </c>
      <c r="C446">
        <v>19</v>
      </c>
      <c r="D446">
        <v>19</v>
      </c>
    </row>
    <row r="447" spans="1:4" x14ac:dyDescent="0.2">
      <c r="A447" t="s">
        <v>863</v>
      </c>
      <c r="B447" t="s">
        <v>460</v>
      </c>
      <c r="C447">
        <v>20</v>
      </c>
      <c r="D447">
        <v>20</v>
      </c>
    </row>
    <row r="448" spans="1:4" x14ac:dyDescent="0.2">
      <c r="A448" t="s">
        <v>864</v>
      </c>
      <c r="B448" t="s">
        <v>460</v>
      </c>
      <c r="C448">
        <v>21</v>
      </c>
      <c r="D448">
        <v>21</v>
      </c>
    </row>
    <row r="449" spans="1:4" x14ac:dyDescent="0.2">
      <c r="A449" t="s">
        <v>865</v>
      </c>
      <c r="B449" t="s">
        <v>460</v>
      </c>
      <c r="C449">
        <v>41</v>
      </c>
      <c r="D449">
        <v>40</v>
      </c>
    </row>
    <row r="450" spans="1:4" x14ac:dyDescent="0.2">
      <c r="A450" t="s">
        <v>866</v>
      </c>
      <c r="B450" t="s">
        <v>460</v>
      </c>
      <c r="C450">
        <v>42</v>
      </c>
      <c r="D450">
        <v>42</v>
      </c>
    </row>
    <row r="451" spans="1:4" x14ac:dyDescent="0.2">
      <c r="A451" t="s">
        <v>1392</v>
      </c>
      <c r="B451" t="s">
        <v>460</v>
      </c>
      <c r="C451">
        <v>45</v>
      </c>
      <c r="D451">
        <v>45</v>
      </c>
    </row>
    <row r="452" spans="1:4" x14ac:dyDescent="0.2">
      <c r="A452" t="s">
        <v>867</v>
      </c>
      <c r="B452" t="s">
        <v>460</v>
      </c>
      <c r="C452">
        <v>47</v>
      </c>
      <c r="D452">
        <v>47</v>
      </c>
    </row>
    <row r="453" spans="1:4" x14ac:dyDescent="0.2">
      <c r="A453" t="s">
        <v>868</v>
      </c>
      <c r="B453" t="s">
        <v>460</v>
      </c>
      <c r="C453">
        <v>50</v>
      </c>
      <c r="D453">
        <v>50</v>
      </c>
    </row>
    <row r="454" spans="1:4" x14ac:dyDescent="0.2">
      <c r="A454" t="s">
        <v>869</v>
      </c>
      <c r="B454" t="s">
        <v>460</v>
      </c>
      <c r="C454">
        <v>56</v>
      </c>
      <c r="D454">
        <v>56</v>
      </c>
    </row>
    <row r="455" spans="1:4" x14ac:dyDescent="0.2">
      <c r="A455" t="s">
        <v>870</v>
      </c>
      <c r="B455" t="s">
        <v>462</v>
      </c>
      <c r="C455">
        <v>96</v>
      </c>
    </row>
    <row r="456" spans="1:4" x14ac:dyDescent="0.2">
      <c r="A456" t="s">
        <v>632</v>
      </c>
      <c r="B456" t="s">
        <v>462</v>
      </c>
      <c r="C456">
        <v>98</v>
      </c>
    </row>
    <row r="457" spans="1:4" x14ac:dyDescent="0.2">
      <c r="A457" t="s">
        <v>871</v>
      </c>
      <c r="B457" t="s">
        <v>462</v>
      </c>
      <c r="C457">
        <v>108</v>
      </c>
      <c r="D457">
        <v>111</v>
      </c>
    </row>
    <row r="458" spans="1:4" x14ac:dyDescent="0.2">
      <c r="A458" t="s">
        <v>872</v>
      </c>
      <c r="B458" t="s">
        <v>462</v>
      </c>
      <c r="C458">
        <v>114</v>
      </c>
      <c r="D458">
        <v>122</v>
      </c>
    </row>
    <row r="459" spans="1:4" x14ac:dyDescent="0.2">
      <c r="A459" t="s">
        <v>873</v>
      </c>
      <c r="B459" t="s">
        <v>462</v>
      </c>
      <c r="C459">
        <v>124</v>
      </c>
      <c r="D459">
        <v>125</v>
      </c>
    </row>
    <row r="460" spans="1:4" x14ac:dyDescent="0.2">
      <c r="A460" t="s">
        <v>874</v>
      </c>
      <c r="B460" t="s">
        <v>464</v>
      </c>
      <c r="C460">
        <v>32</v>
      </c>
      <c r="D460">
        <v>20</v>
      </c>
    </row>
    <row r="461" spans="1:4" x14ac:dyDescent="0.2">
      <c r="A461" t="s">
        <v>875</v>
      </c>
      <c r="B461" t="s">
        <v>465</v>
      </c>
      <c r="C461">
        <v>24</v>
      </c>
      <c r="D461">
        <v>26</v>
      </c>
    </row>
    <row r="462" spans="1:4" x14ac:dyDescent="0.2">
      <c r="A462" t="s">
        <v>876</v>
      </c>
      <c r="B462" t="s">
        <v>465</v>
      </c>
      <c r="C462">
        <v>25</v>
      </c>
      <c r="D462">
        <v>25</v>
      </c>
    </row>
    <row r="463" spans="1:4" x14ac:dyDescent="0.2">
      <c r="A463" t="s">
        <v>877</v>
      </c>
      <c r="B463" t="s">
        <v>465</v>
      </c>
      <c r="C463">
        <v>34</v>
      </c>
      <c r="D463">
        <v>34</v>
      </c>
    </row>
    <row r="464" spans="1:4" x14ac:dyDescent="0.2">
      <c r="A464" t="s">
        <v>878</v>
      </c>
      <c r="B464" t="s">
        <v>465</v>
      </c>
      <c r="C464">
        <v>48</v>
      </c>
      <c r="D464">
        <v>48</v>
      </c>
    </row>
    <row r="465" spans="1:4" x14ac:dyDescent="0.2">
      <c r="A465" t="s">
        <v>879</v>
      </c>
      <c r="B465" t="s">
        <v>465</v>
      </c>
      <c r="C465">
        <v>52</v>
      </c>
      <c r="D465">
        <v>52</v>
      </c>
    </row>
    <row r="466" spans="1:4" x14ac:dyDescent="0.2">
      <c r="A466" t="s">
        <v>880</v>
      </c>
      <c r="B466" t="s">
        <v>465</v>
      </c>
      <c r="C466">
        <v>52</v>
      </c>
      <c r="D466">
        <v>52</v>
      </c>
    </row>
    <row r="467" spans="1:4" x14ac:dyDescent="0.2">
      <c r="A467" t="s">
        <v>881</v>
      </c>
      <c r="B467" t="s">
        <v>465</v>
      </c>
      <c r="C467">
        <v>57</v>
      </c>
      <c r="D467">
        <v>57</v>
      </c>
    </row>
    <row r="468" spans="1:4" x14ac:dyDescent="0.2">
      <c r="A468" t="s">
        <v>882</v>
      </c>
      <c r="B468" t="s">
        <v>465</v>
      </c>
      <c r="C468">
        <v>66</v>
      </c>
      <c r="D468">
        <v>66</v>
      </c>
    </row>
    <row r="469" spans="1:4" x14ac:dyDescent="0.2">
      <c r="A469" t="s">
        <v>883</v>
      </c>
      <c r="B469" t="s">
        <v>467</v>
      </c>
      <c r="C469">
        <v>27</v>
      </c>
      <c r="D469">
        <v>27</v>
      </c>
    </row>
    <row r="470" spans="1:4" x14ac:dyDescent="0.2">
      <c r="A470" t="s">
        <v>884</v>
      </c>
      <c r="B470" t="s">
        <v>467</v>
      </c>
      <c r="C470">
        <v>28</v>
      </c>
      <c r="D470">
        <v>28</v>
      </c>
    </row>
    <row r="471" spans="1:4" x14ac:dyDescent="0.2">
      <c r="A471" t="s">
        <v>885</v>
      </c>
      <c r="B471" t="s">
        <v>467</v>
      </c>
      <c r="C471">
        <v>30</v>
      </c>
      <c r="D471">
        <v>30</v>
      </c>
    </row>
    <row r="472" spans="1:4" x14ac:dyDescent="0.2">
      <c r="A472" t="s">
        <v>886</v>
      </c>
      <c r="B472" t="s">
        <v>467</v>
      </c>
      <c r="C472">
        <v>32</v>
      </c>
      <c r="D472">
        <v>32</v>
      </c>
    </row>
    <row r="473" spans="1:4" x14ac:dyDescent="0.2">
      <c r="A473" t="s">
        <v>887</v>
      </c>
      <c r="B473" t="s">
        <v>467</v>
      </c>
      <c r="C473">
        <v>40</v>
      </c>
      <c r="D473">
        <v>41</v>
      </c>
    </row>
    <row r="474" spans="1:4" x14ac:dyDescent="0.2">
      <c r="A474" t="s">
        <v>888</v>
      </c>
      <c r="B474" t="s">
        <v>467</v>
      </c>
      <c r="C474">
        <v>40</v>
      </c>
      <c r="D474">
        <v>38</v>
      </c>
    </row>
    <row r="475" spans="1:4" x14ac:dyDescent="0.2">
      <c r="A475" t="s">
        <v>889</v>
      </c>
      <c r="B475" t="s">
        <v>467</v>
      </c>
      <c r="C475">
        <v>45</v>
      </c>
      <c r="D475">
        <v>45</v>
      </c>
    </row>
    <row r="476" spans="1:4" x14ac:dyDescent="0.2">
      <c r="A476" t="s">
        <v>890</v>
      </c>
      <c r="B476" t="s">
        <v>467</v>
      </c>
      <c r="C476">
        <v>53</v>
      </c>
      <c r="D476">
        <v>54</v>
      </c>
    </row>
    <row r="477" spans="1:4" x14ac:dyDescent="0.2">
      <c r="A477" t="s">
        <v>891</v>
      </c>
      <c r="B477" t="s">
        <v>469</v>
      </c>
      <c r="C477">
        <v>24</v>
      </c>
      <c r="D477">
        <v>25</v>
      </c>
    </row>
    <row r="478" spans="1:4" x14ac:dyDescent="0.2">
      <c r="A478" t="s">
        <v>892</v>
      </c>
      <c r="B478" t="s">
        <v>469</v>
      </c>
      <c r="C478">
        <v>24</v>
      </c>
      <c r="D478">
        <v>24</v>
      </c>
    </row>
    <row r="479" spans="1:4" x14ac:dyDescent="0.2">
      <c r="A479" t="s">
        <v>893</v>
      </c>
      <c r="B479" t="s">
        <v>469</v>
      </c>
      <c r="C479">
        <v>30</v>
      </c>
      <c r="D479">
        <v>35</v>
      </c>
    </row>
    <row r="480" spans="1:4" x14ac:dyDescent="0.2">
      <c r="A480" t="s">
        <v>894</v>
      </c>
      <c r="B480" t="s">
        <v>469</v>
      </c>
      <c r="C480">
        <v>48</v>
      </c>
      <c r="D480">
        <v>48</v>
      </c>
    </row>
    <row r="481" spans="1:4" x14ac:dyDescent="0.2">
      <c r="A481" t="s">
        <v>895</v>
      </c>
      <c r="B481" t="s">
        <v>469</v>
      </c>
      <c r="C481">
        <v>48</v>
      </c>
      <c r="D481">
        <v>48</v>
      </c>
    </row>
    <row r="482" spans="1:4" x14ac:dyDescent="0.2">
      <c r="A482" t="s">
        <v>896</v>
      </c>
      <c r="B482" t="s">
        <v>469</v>
      </c>
      <c r="C482">
        <v>64</v>
      </c>
      <c r="D482">
        <v>64</v>
      </c>
    </row>
    <row r="483" spans="1:4" x14ac:dyDescent="0.2">
      <c r="A483" t="s">
        <v>897</v>
      </c>
      <c r="B483" t="s">
        <v>471</v>
      </c>
      <c r="C483">
        <v>32</v>
      </c>
      <c r="D483">
        <v>32</v>
      </c>
    </row>
    <row r="484" spans="1:4" x14ac:dyDescent="0.2">
      <c r="A484" t="s">
        <v>898</v>
      </c>
      <c r="B484" t="s">
        <v>471</v>
      </c>
      <c r="C484">
        <v>35</v>
      </c>
      <c r="D484">
        <v>35</v>
      </c>
    </row>
    <row r="485" spans="1:4" x14ac:dyDescent="0.2">
      <c r="A485" t="s">
        <v>899</v>
      </c>
      <c r="B485" t="s">
        <v>471</v>
      </c>
      <c r="C485">
        <v>53</v>
      </c>
      <c r="D485">
        <v>53</v>
      </c>
    </row>
    <row r="486" spans="1:4" x14ac:dyDescent="0.2">
      <c r="A486" t="s">
        <v>900</v>
      </c>
      <c r="B486" t="s">
        <v>471</v>
      </c>
      <c r="C486">
        <v>60</v>
      </c>
      <c r="D486">
        <v>60</v>
      </c>
    </row>
    <row r="487" spans="1:4" x14ac:dyDescent="0.2">
      <c r="A487" t="s">
        <v>901</v>
      </c>
      <c r="B487" t="s">
        <v>471</v>
      </c>
      <c r="C487">
        <v>70</v>
      </c>
      <c r="D487">
        <v>70</v>
      </c>
    </row>
    <row r="488" spans="1:4" x14ac:dyDescent="0.2">
      <c r="A488" t="s">
        <v>902</v>
      </c>
      <c r="B488" t="s">
        <v>471</v>
      </c>
      <c r="C488">
        <v>126</v>
      </c>
      <c r="D488">
        <v>126</v>
      </c>
    </row>
    <row r="489" spans="1:4" x14ac:dyDescent="0.2">
      <c r="A489" t="s">
        <v>903</v>
      </c>
      <c r="B489" t="s">
        <v>473</v>
      </c>
      <c r="C489">
        <v>18</v>
      </c>
      <c r="D489">
        <v>18</v>
      </c>
    </row>
    <row r="490" spans="1:4" x14ac:dyDescent="0.2">
      <c r="A490" t="s">
        <v>904</v>
      </c>
      <c r="B490" t="s">
        <v>473</v>
      </c>
      <c r="C490">
        <v>40</v>
      </c>
      <c r="D490">
        <v>40</v>
      </c>
    </row>
    <row r="491" spans="1:4" x14ac:dyDescent="0.2">
      <c r="A491" t="s">
        <v>905</v>
      </c>
      <c r="B491" t="s">
        <v>473</v>
      </c>
      <c r="C491">
        <v>64</v>
      </c>
      <c r="D491">
        <v>64</v>
      </c>
    </row>
    <row r="492" spans="1:4" x14ac:dyDescent="0.2">
      <c r="A492" t="s">
        <v>906</v>
      </c>
      <c r="B492" t="s">
        <v>473</v>
      </c>
      <c r="C492">
        <v>80</v>
      </c>
      <c r="D492">
        <v>80</v>
      </c>
    </row>
    <row r="493" spans="1:4" x14ac:dyDescent="0.2">
      <c r="A493" t="s">
        <v>1393</v>
      </c>
      <c r="B493" t="s">
        <v>475</v>
      </c>
      <c r="C493">
        <v>14</v>
      </c>
      <c r="D493">
        <v>14</v>
      </c>
    </row>
    <row r="494" spans="1:4" x14ac:dyDescent="0.2">
      <c r="A494" t="s">
        <v>907</v>
      </c>
      <c r="B494" t="s">
        <v>475</v>
      </c>
      <c r="C494">
        <v>28</v>
      </c>
      <c r="D494">
        <v>28</v>
      </c>
    </row>
    <row r="495" spans="1:4" x14ac:dyDescent="0.2">
      <c r="A495" t="s">
        <v>908</v>
      </c>
      <c r="B495" t="s">
        <v>475</v>
      </c>
      <c r="C495">
        <v>40</v>
      </c>
      <c r="D495">
        <v>40</v>
      </c>
    </row>
    <row r="496" spans="1:4" x14ac:dyDescent="0.2">
      <c r="A496" t="s">
        <v>909</v>
      </c>
      <c r="B496" t="s">
        <v>475</v>
      </c>
      <c r="C496">
        <v>44</v>
      </c>
      <c r="D496">
        <v>44</v>
      </c>
    </row>
    <row r="497" spans="1:4" x14ac:dyDescent="0.2">
      <c r="A497" t="s">
        <v>910</v>
      </c>
      <c r="B497" t="s">
        <v>475</v>
      </c>
      <c r="C497">
        <v>48</v>
      </c>
      <c r="D497">
        <v>48</v>
      </c>
    </row>
    <row r="498" spans="1:4" x14ac:dyDescent="0.2">
      <c r="A498" t="s">
        <v>911</v>
      </c>
      <c r="B498" t="s">
        <v>475</v>
      </c>
      <c r="C498">
        <v>67</v>
      </c>
      <c r="D498">
        <v>70</v>
      </c>
    </row>
    <row r="499" spans="1:4" x14ac:dyDescent="0.2">
      <c r="A499" t="s">
        <v>912</v>
      </c>
      <c r="B499" t="s">
        <v>477</v>
      </c>
      <c r="C499">
        <v>12</v>
      </c>
      <c r="D499">
        <v>12</v>
      </c>
    </row>
    <row r="500" spans="1:4" x14ac:dyDescent="0.2">
      <c r="A500" t="s">
        <v>913</v>
      </c>
      <c r="B500" t="s">
        <v>477</v>
      </c>
      <c r="C500">
        <v>20</v>
      </c>
      <c r="D500">
        <v>20</v>
      </c>
    </row>
    <row r="501" spans="1:4" x14ac:dyDescent="0.2">
      <c r="A501" t="s">
        <v>914</v>
      </c>
      <c r="B501" t="s">
        <v>477</v>
      </c>
      <c r="C501">
        <v>24</v>
      </c>
      <c r="D501">
        <v>26</v>
      </c>
    </row>
    <row r="502" spans="1:4" x14ac:dyDescent="0.2">
      <c r="A502" t="s">
        <v>915</v>
      </c>
      <c r="B502" t="s">
        <v>477</v>
      </c>
      <c r="C502">
        <v>24</v>
      </c>
      <c r="D502">
        <v>27</v>
      </c>
    </row>
    <row r="503" spans="1:4" x14ac:dyDescent="0.2">
      <c r="A503" t="s">
        <v>916</v>
      </c>
      <c r="B503" t="s">
        <v>477</v>
      </c>
      <c r="C503">
        <v>25</v>
      </c>
      <c r="D503">
        <v>25</v>
      </c>
    </row>
    <row r="504" spans="1:4" x14ac:dyDescent="0.2">
      <c r="A504" t="s">
        <v>917</v>
      </c>
      <c r="B504" t="s">
        <v>477</v>
      </c>
      <c r="C504">
        <v>31</v>
      </c>
      <c r="D504">
        <v>31</v>
      </c>
    </row>
    <row r="505" spans="1:4" x14ac:dyDescent="0.2">
      <c r="A505" t="s">
        <v>918</v>
      </c>
      <c r="B505" t="s">
        <v>477</v>
      </c>
      <c r="C505">
        <v>38</v>
      </c>
      <c r="D505">
        <v>38</v>
      </c>
    </row>
    <row r="506" spans="1:4" x14ac:dyDescent="0.2">
      <c r="A506" t="s">
        <v>1332</v>
      </c>
      <c r="B506" t="s">
        <v>1394</v>
      </c>
      <c r="C506">
        <v>46</v>
      </c>
      <c r="D506">
        <v>46</v>
      </c>
    </row>
    <row r="507" spans="1:4" x14ac:dyDescent="0.2">
      <c r="A507" t="s">
        <v>919</v>
      </c>
      <c r="B507" t="s">
        <v>477</v>
      </c>
      <c r="C507">
        <v>65</v>
      </c>
      <c r="D507">
        <v>65</v>
      </c>
    </row>
    <row r="508" spans="1:4" x14ac:dyDescent="0.2">
      <c r="A508" t="s">
        <v>920</v>
      </c>
      <c r="B508" t="s">
        <v>477</v>
      </c>
      <c r="C508">
        <v>74</v>
      </c>
      <c r="D508">
        <v>80</v>
      </c>
    </row>
    <row r="509" spans="1:4" x14ac:dyDescent="0.2">
      <c r="A509" t="s">
        <v>921</v>
      </c>
      <c r="B509" t="s">
        <v>477</v>
      </c>
      <c r="C509">
        <v>96</v>
      </c>
      <c r="D509">
        <v>96</v>
      </c>
    </row>
    <row r="510" spans="1:4" x14ac:dyDescent="0.2">
      <c r="A510" t="s">
        <v>922</v>
      </c>
      <c r="B510" t="s">
        <v>477</v>
      </c>
      <c r="C510">
        <v>101</v>
      </c>
      <c r="D510">
        <v>110</v>
      </c>
    </row>
    <row r="511" spans="1:4" x14ac:dyDescent="0.2">
      <c r="A511" t="s">
        <v>923</v>
      </c>
      <c r="B511" t="s">
        <v>479</v>
      </c>
      <c r="C511">
        <v>40</v>
      </c>
      <c r="D511">
        <v>40</v>
      </c>
    </row>
    <row r="512" spans="1:4" x14ac:dyDescent="0.2">
      <c r="A512" t="s">
        <v>925</v>
      </c>
      <c r="B512" t="s">
        <v>479</v>
      </c>
      <c r="C512">
        <v>60</v>
      </c>
      <c r="D512">
        <v>60</v>
      </c>
    </row>
    <row r="513" spans="1:4" x14ac:dyDescent="0.2">
      <c r="A513" t="s">
        <v>924</v>
      </c>
      <c r="B513" t="s">
        <v>479</v>
      </c>
      <c r="C513">
        <v>84</v>
      </c>
      <c r="D513">
        <v>84</v>
      </c>
    </row>
    <row r="514" spans="1:4" x14ac:dyDescent="0.2">
      <c r="A514" t="s">
        <v>926</v>
      </c>
      <c r="B514" t="s">
        <v>481</v>
      </c>
      <c r="C514">
        <v>24</v>
      </c>
      <c r="D514">
        <v>24</v>
      </c>
    </row>
    <row r="515" spans="1:4" x14ac:dyDescent="0.2">
      <c r="A515" t="s">
        <v>927</v>
      </c>
      <c r="B515" t="s">
        <v>481</v>
      </c>
      <c r="C515">
        <v>26</v>
      </c>
      <c r="D515">
        <v>26</v>
      </c>
    </row>
    <row r="516" spans="1:4" x14ac:dyDescent="0.2">
      <c r="A516" t="s">
        <v>928</v>
      </c>
      <c r="B516" t="s">
        <v>481</v>
      </c>
      <c r="C516">
        <v>27</v>
      </c>
      <c r="D516">
        <v>27</v>
      </c>
    </row>
    <row r="517" spans="1:4" x14ac:dyDescent="0.2">
      <c r="A517" t="s">
        <v>929</v>
      </c>
      <c r="B517" t="s">
        <v>481</v>
      </c>
      <c r="C517">
        <v>28</v>
      </c>
      <c r="D517">
        <v>28</v>
      </c>
    </row>
    <row r="518" spans="1:4" x14ac:dyDescent="0.2">
      <c r="A518" t="s">
        <v>930</v>
      </c>
      <c r="B518" t="s">
        <v>481</v>
      </c>
      <c r="C518">
        <v>34</v>
      </c>
      <c r="D518">
        <v>34</v>
      </c>
    </row>
    <row r="519" spans="1:4" x14ac:dyDescent="0.2">
      <c r="A519" t="s">
        <v>931</v>
      </c>
      <c r="B519" t="s">
        <v>481</v>
      </c>
      <c r="C519">
        <v>35</v>
      </c>
      <c r="D519">
        <v>35</v>
      </c>
    </row>
    <row r="520" spans="1:4" x14ac:dyDescent="0.2">
      <c r="A520" t="s">
        <v>932</v>
      </c>
      <c r="B520" t="s">
        <v>481</v>
      </c>
      <c r="C520">
        <v>36</v>
      </c>
      <c r="D520">
        <v>36</v>
      </c>
    </row>
    <row r="521" spans="1:4" x14ac:dyDescent="0.2">
      <c r="A521" t="s">
        <v>933</v>
      </c>
      <c r="B521" t="s">
        <v>481</v>
      </c>
      <c r="C521">
        <v>36</v>
      </c>
      <c r="D521">
        <v>36</v>
      </c>
    </row>
    <row r="522" spans="1:4" x14ac:dyDescent="0.2">
      <c r="A522" t="s">
        <v>934</v>
      </c>
      <c r="B522" t="s">
        <v>481</v>
      </c>
      <c r="C522">
        <v>38</v>
      </c>
      <c r="D522">
        <v>38</v>
      </c>
    </row>
    <row r="523" spans="1:4" x14ac:dyDescent="0.2">
      <c r="A523" t="s">
        <v>935</v>
      </c>
      <c r="B523" t="s">
        <v>481</v>
      </c>
      <c r="C523">
        <v>40</v>
      </c>
      <c r="D523">
        <v>40</v>
      </c>
    </row>
    <row r="524" spans="1:4" x14ac:dyDescent="0.2">
      <c r="A524" t="s">
        <v>936</v>
      </c>
      <c r="B524" t="s">
        <v>481</v>
      </c>
      <c r="C524">
        <v>40</v>
      </c>
      <c r="D524">
        <v>40</v>
      </c>
    </row>
    <row r="525" spans="1:4" x14ac:dyDescent="0.2">
      <c r="A525" t="s">
        <v>937</v>
      </c>
      <c r="B525" t="s">
        <v>481</v>
      </c>
      <c r="C525">
        <v>40</v>
      </c>
      <c r="D525">
        <v>40</v>
      </c>
    </row>
    <row r="526" spans="1:4" x14ac:dyDescent="0.2">
      <c r="A526" t="s">
        <v>938</v>
      </c>
      <c r="B526" t="s">
        <v>481</v>
      </c>
      <c r="C526">
        <v>45</v>
      </c>
      <c r="D526">
        <v>45</v>
      </c>
    </row>
    <row r="527" spans="1:4" x14ac:dyDescent="0.2">
      <c r="A527" t="s">
        <v>939</v>
      </c>
      <c r="B527" t="s">
        <v>481</v>
      </c>
      <c r="C527">
        <v>45</v>
      </c>
      <c r="D527">
        <v>45</v>
      </c>
    </row>
    <row r="528" spans="1:4" x14ac:dyDescent="0.2">
      <c r="A528" t="s">
        <v>940</v>
      </c>
      <c r="B528" t="s">
        <v>481</v>
      </c>
      <c r="C528">
        <v>47</v>
      </c>
      <c r="D528">
        <v>47</v>
      </c>
    </row>
    <row r="529" spans="1:4" x14ac:dyDescent="0.2">
      <c r="A529" t="s">
        <v>941</v>
      </c>
      <c r="B529" t="s">
        <v>481</v>
      </c>
      <c r="C529">
        <v>50</v>
      </c>
      <c r="D529">
        <v>50</v>
      </c>
    </row>
    <row r="530" spans="1:4" x14ac:dyDescent="0.2">
      <c r="A530" t="s">
        <v>942</v>
      </c>
      <c r="B530" t="s">
        <v>481</v>
      </c>
      <c r="C530">
        <v>50</v>
      </c>
      <c r="D530">
        <v>50</v>
      </c>
    </row>
    <row r="531" spans="1:4" x14ac:dyDescent="0.2">
      <c r="A531" t="s">
        <v>943</v>
      </c>
      <c r="B531" t="s">
        <v>481</v>
      </c>
      <c r="C531">
        <v>52</v>
      </c>
      <c r="D531">
        <v>52</v>
      </c>
    </row>
    <row r="532" spans="1:4" x14ac:dyDescent="0.2">
      <c r="A532" t="s">
        <v>944</v>
      </c>
      <c r="B532" t="s">
        <v>481</v>
      </c>
      <c r="C532">
        <v>54</v>
      </c>
      <c r="D532">
        <v>54</v>
      </c>
    </row>
    <row r="533" spans="1:4" x14ac:dyDescent="0.2">
      <c r="A533" t="s">
        <v>945</v>
      </c>
      <c r="B533" t="s">
        <v>481</v>
      </c>
      <c r="C533">
        <v>56</v>
      </c>
      <c r="D533">
        <v>56</v>
      </c>
    </row>
    <row r="534" spans="1:4" x14ac:dyDescent="0.2">
      <c r="A534" t="s">
        <v>946</v>
      </c>
      <c r="B534" t="s">
        <v>481</v>
      </c>
      <c r="C534">
        <v>60</v>
      </c>
      <c r="D534">
        <v>65</v>
      </c>
    </row>
    <row r="535" spans="1:4" x14ac:dyDescent="0.2">
      <c r="A535" t="s">
        <v>947</v>
      </c>
      <c r="B535" t="s">
        <v>481</v>
      </c>
      <c r="C535">
        <v>67</v>
      </c>
      <c r="D535">
        <v>67</v>
      </c>
    </row>
    <row r="536" spans="1:4" x14ac:dyDescent="0.2">
      <c r="A536" t="s">
        <v>948</v>
      </c>
      <c r="B536" t="s">
        <v>481</v>
      </c>
      <c r="C536">
        <v>72</v>
      </c>
      <c r="D536">
        <v>72</v>
      </c>
    </row>
    <row r="537" spans="1:4" x14ac:dyDescent="0.2">
      <c r="A537" t="s">
        <v>949</v>
      </c>
      <c r="B537" t="s">
        <v>481</v>
      </c>
      <c r="C537">
        <v>74</v>
      </c>
      <c r="D537">
        <v>74</v>
      </c>
    </row>
    <row r="538" spans="1:4" x14ac:dyDescent="0.2">
      <c r="A538" t="s">
        <v>950</v>
      </c>
      <c r="B538" t="s">
        <v>481</v>
      </c>
      <c r="C538">
        <v>108</v>
      </c>
      <c r="D538">
        <v>108</v>
      </c>
    </row>
    <row r="539" spans="1:4" x14ac:dyDescent="0.2">
      <c r="A539" t="s">
        <v>951</v>
      </c>
      <c r="B539" t="s">
        <v>481</v>
      </c>
      <c r="C539">
        <v>130</v>
      </c>
      <c r="D539">
        <v>130</v>
      </c>
    </row>
    <row r="540" spans="1:4" x14ac:dyDescent="0.2">
      <c r="A540" t="s">
        <v>952</v>
      </c>
      <c r="B540" t="s">
        <v>483</v>
      </c>
      <c r="C540">
        <v>23</v>
      </c>
      <c r="D540">
        <v>25</v>
      </c>
    </row>
    <row r="541" spans="1:4" x14ac:dyDescent="0.2">
      <c r="A541" t="s">
        <v>953</v>
      </c>
      <c r="B541" t="s">
        <v>483</v>
      </c>
      <c r="C541">
        <v>39</v>
      </c>
      <c r="D541">
        <v>39</v>
      </c>
    </row>
    <row r="542" spans="1:4" x14ac:dyDescent="0.2">
      <c r="A542" t="s">
        <v>954</v>
      </c>
      <c r="B542" t="s">
        <v>483</v>
      </c>
      <c r="C542">
        <v>44</v>
      </c>
      <c r="D542">
        <v>46</v>
      </c>
    </row>
    <row r="543" spans="1:4" x14ac:dyDescent="0.2">
      <c r="A543" t="s">
        <v>955</v>
      </c>
      <c r="B543" t="s">
        <v>483</v>
      </c>
      <c r="C543">
        <v>48</v>
      </c>
      <c r="D543">
        <v>48</v>
      </c>
    </row>
    <row r="544" spans="1:4" x14ac:dyDescent="0.2">
      <c r="A544" t="s">
        <v>956</v>
      </c>
      <c r="B544" t="s">
        <v>483</v>
      </c>
      <c r="C544">
        <v>48</v>
      </c>
      <c r="D544">
        <v>48</v>
      </c>
    </row>
    <row r="545" spans="1:4" x14ac:dyDescent="0.2">
      <c r="A545" t="s">
        <v>957</v>
      </c>
      <c r="B545" t="s">
        <v>483</v>
      </c>
      <c r="C545">
        <v>48</v>
      </c>
      <c r="D545">
        <v>48</v>
      </c>
    </row>
    <row r="546" spans="1:4" x14ac:dyDescent="0.2">
      <c r="A546" t="s">
        <v>958</v>
      </c>
      <c r="B546" t="s">
        <v>483</v>
      </c>
      <c r="C546">
        <v>55</v>
      </c>
      <c r="D546">
        <v>55</v>
      </c>
    </row>
    <row r="547" spans="1:4" x14ac:dyDescent="0.2">
      <c r="A547" t="s">
        <v>959</v>
      </c>
      <c r="B547" t="s">
        <v>485</v>
      </c>
      <c r="C547">
        <v>8</v>
      </c>
      <c r="D547">
        <v>8</v>
      </c>
    </row>
    <row r="548" spans="1:4" x14ac:dyDescent="0.2">
      <c r="A548" t="s">
        <v>960</v>
      </c>
      <c r="B548" t="s">
        <v>485</v>
      </c>
      <c r="C548">
        <v>15</v>
      </c>
      <c r="D548">
        <v>13</v>
      </c>
    </row>
    <row r="549" spans="1:4" x14ac:dyDescent="0.2">
      <c r="A549" t="s">
        <v>962</v>
      </c>
      <c r="B549" t="s">
        <v>485</v>
      </c>
      <c r="C549">
        <v>25</v>
      </c>
      <c r="D549">
        <v>25</v>
      </c>
    </row>
    <row r="550" spans="1:4" x14ac:dyDescent="0.2">
      <c r="A550" t="s">
        <v>963</v>
      </c>
      <c r="B550" t="s">
        <v>485</v>
      </c>
      <c r="C550">
        <v>29</v>
      </c>
      <c r="D550">
        <v>30</v>
      </c>
    </row>
    <row r="551" spans="1:4" x14ac:dyDescent="0.2">
      <c r="A551" t="s">
        <v>964</v>
      </c>
      <c r="B551" t="s">
        <v>485</v>
      </c>
      <c r="C551">
        <v>31</v>
      </c>
      <c r="D551">
        <v>31</v>
      </c>
    </row>
    <row r="552" spans="1:4" x14ac:dyDescent="0.2">
      <c r="A552" t="s">
        <v>965</v>
      </c>
      <c r="B552" t="s">
        <v>485</v>
      </c>
      <c r="C552">
        <v>36</v>
      </c>
      <c r="D552">
        <v>36</v>
      </c>
    </row>
    <row r="553" spans="1:4" x14ac:dyDescent="0.2">
      <c r="A553" t="s">
        <v>966</v>
      </c>
      <c r="B553" t="s">
        <v>485</v>
      </c>
      <c r="C553">
        <v>37</v>
      </c>
      <c r="D553">
        <v>37</v>
      </c>
    </row>
    <row r="554" spans="1:4" x14ac:dyDescent="0.2">
      <c r="A554" t="s">
        <v>961</v>
      </c>
      <c r="B554" t="s">
        <v>485</v>
      </c>
      <c r="C554">
        <v>38</v>
      </c>
      <c r="D554">
        <v>38</v>
      </c>
    </row>
    <row r="555" spans="1:4" x14ac:dyDescent="0.2">
      <c r="A555" t="s">
        <v>967</v>
      </c>
      <c r="B555" t="s">
        <v>485</v>
      </c>
      <c r="C555">
        <v>40</v>
      </c>
      <c r="D555">
        <v>40</v>
      </c>
    </row>
    <row r="556" spans="1:4" x14ac:dyDescent="0.2">
      <c r="A556" t="s">
        <v>968</v>
      </c>
      <c r="B556" t="s">
        <v>485</v>
      </c>
      <c r="C556">
        <v>42</v>
      </c>
      <c r="D556">
        <v>42</v>
      </c>
    </row>
    <row r="557" spans="1:4" x14ac:dyDescent="0.2">
      <c r="A557" t="s">
        <v>973</v>
      </c>
      <c r="B557" t="s">
        <v>485</v>
      </c>
      <c r="C557">
        <v>45</v>
      </c>
      <c r="D557">
        <v>45</v>
      </c>
    </row>
    <row r="558" spans="1:4" x14ac:dyDescent="0.2">
      <c r="A558" t="s">
        <v>969</v>
      </c>
      <c r="B558" t="s">
        <v>485</v>
      </c>
      <c r="C558">
        <v>49</v>
      </c>
      <c r="D558">
        <v>49</v>
      </c>
    </row>
    <row r="559" spans="1:4" x14ac:dyDescent="0.2">
      <c r="A559" t="s">
        <v>970</v>
      </c>
      <c r="B559" t="s">
        <v>485</v>
      </c>
      <c r="C559">
        <v>54</v>
      </c>
      <c r="D559">
        <v>56</v>
      </c>
    </row>
    <row r="560" spans="1:4" x14ac:dyDescent="0.2">
      <c r="A560" t="s">
        <v>971</v>
      </c>
      <c r="B560" t="s">
        <v>485</v>
      </c>
      <c r="C560">
        <v>56</v>
      </c>
      <c r="D560">
        <v>56</v>
      </c>
    </row>
    <row r="561" spans="1:4" x14ac:dyDescent="0.2">
      <c r="A561" t="s">
        <v>972</v>
      </c>
      <c r="B561" t="s">
        <v>485</v>
      </c>
      <c r="C561">
        <v>58</v>
      </c>
      <c r="D561">
        <v>58</v>
      </c>
    </row>
    <row r="562" spans="1:4" x14ac:dyDescent="0.2">
      <c r="A562" t="s">
        <v>974</v>
      </c>
      <c r="B562" t="s">
        <v>485</v>
      </c>
      <c r="C562">
        <v>71</v>
      </c>
      <c r="D562">
        <v>71</v>
      </c>
    </row>
    <row r="563" spans="1:4" x14ac:dyDescent="0.2">
      <c r="A563" t="s">
        <v>975</v>
      </c>
      <c r="B563" t="s">
        <v>485</v>
      </c>
      <c r="C563">
        <v>77</v>
      </c>
      <c r="D563">
        <v>77</v>
      </c>
    </row>
    <row r="564" spans="1:4" x14ac:dyDescent="0.2">
      <c r="A564" t="s">
        <v>976</v>
      </c>
      <c r="B564" t="s">
        <v>485</v>
      </c>
      <c r="C564">
        <v>79</v>
      </c>
      <c r="D564">
        <v>79</v>
      </c>
    </row>
    <row r="565" spans="1:4" x14ac:dyDescent="0.2">
      <c r="A565" t="s">
        <v>977</v>
      </c>
      <c r="B565" t="s">
        <v>485</v>
      </c>
      <c r="C565">
        <v>93</v>
      </c>
      <c r="D565">
        <v>93</v>
      </c>
    </row>
    <row r="566" spans="1:4" x14ac:dyDescent="0.2">
      <c r="A566" t="s">
        <v>978</v>
      </c>
      <c r="B566" t="s">
        <v>487</v>
      </c>
      <c r="C566">
        <v>21</v>
      </c>
      <c r="D566">
        <v>21</v>
      </c>
    </row>
    <row r="567" spans="1:4" x14ac:dyDescent="0.2">
      <c r="A567" t="s">
        <v>1395</v>
      </c>
      <c r="B567" t="s">
        <v>487</v>
      </c>
      <c r="C567">
        <v>30</v>
      </c>
      <c r="D567">
        <v>30</v>
      </c>
    </row>
    <row r="568" spans="1:4" x14ac:dyDescent="0.2">
      <c r="A568" t="s">
        <v>979</v>
      </c>
      <c r="B568" t="s">
        <v>487</v>
      </c>
      <c r="C568">
        <v>30</v>
      </c>
      <c r="D568">
        <v>29</v>
      </c>
    </row>
    <row r="569" spans="1:4" x14ac:dyDescent="0.2">
      <c r="A569" t="s">
        <v>1396</v>
      </c>
      <c r="B569" t="s">
        <v>487</v>
      </c>
      <c r="C569">
        <v>30</v>
      </c>
      <c r="D569">
        <v>30</v>
      </c>
    </row>
    <row r="570" spans="1:4" x14ac:dyDescent="0.2">
      <c r="A570" t="s">
        <v>980</v>
      </c>
      <c r="B570" t="s">
        <v>487</v>
      </c>
      <c r="C570">
        <v>30</v>
      </c>
      <c r="D570">
        <v>29</v>
      </c>
    </row>
    <row r="571" spans="1:4" x14ac:dyDescent="0.2">
      <c r="A571" t="s">
        <v>981</v>
      </c>
      <c r="B571" t="s">
        <v>487</v>
      </c>
      <c r="C571">
        <v>40</v>
      </c>
      <c r="D571">
        <v>40</v>
      </c>
    </row>
    <row r="572" spans="1:4" x14ac:dyDescent="0.2">
      <c r="A572" t="s">
        <v>982</v>
      </c>
      <c r="B572" t="s">
        <v>487</v>
      </c>
      <c r="C572">
        <v>50</v>
      </c>
      <c r="D572">
        <v>50</v>
      </c>
    </row>
    <row r="573" spans="1:4" x14ac:dyDescent="0.2">
      <c r="A573" t="s">
        <v>983</v>
      </c>
      <c r="B573" t="s">
        <v>489</v>
      </c>
      <c r="C573">
        <v>13</v>
      </c>
      <c r="D573">
        <v>13</v>
      </c>
    </row>
    <row r="574" spans="1:4" x14ac:dyDescent="0.2">
      <c r="A574" t="s">
        <v>984</v>
      </c>
      <c r="B574" t="s">
        <v>489</v>
      </c>
      <c r="C574">
        <v>18</v>
      </c>
      <c r="D574">
        <v>20</v>
      </c>
    </row>
    <row r="575" spans="1:4" x14ac:dyDescent="0.2">
      <c r="A575" t="s">
        <v>985</v>
      </c>
      <c r="B575" t="s">
        <v>489</v>
      </c>
      <c r="C575">
        <v>20</v>
      </c>
      <c r="D575">
        <v>21</v>
      </c>
    </row>
    <row r="576" spans="1:4" x14ac:dyDescent="0.2">
      <c r="A576" t="s">
        <v>986</v>
      </c>
      <c r="B576" t="s">
        <v>489</v>
      </c>
      <c r="C576">
        <v>21</v>
      </c>
      <c r="D576">
        <v>21</v>
      </c>
    </row>
    <row r="577" spans="1:4" x14ac:dyDescent="0.2">
      <c r="A577" t="s">
        <v>987</v>
      </c>
      <c r="B577" t="s">
        <v>489</v>
      </c>
      <c r="C577">
        <v>24</v>
      </c>
      <c r="D577">
        <v>24</v>
      </c>
    </row>
    <row r="578" spans="1:4" x14ac:dyDescent="0.2">
      <c r="A578" t="s">
        <v>988</v>
      </c>
      <c r="B578" t="s">
        <v>489</v>
      </c>
      <c r="C578">
        <v>31</v>
      </c>
      <c r="D578">
        <v>31</v>
      </c>
    </row>
    <row r="579" spans="1:4" x14ac:dyDescent="0.2">
      <c r="A579" t="s">
        <v>989</v>
      </c>
      <c r="B579" t="s">
        <v>489</v>
      </c>
      <c r="C579">
        <v>34</v>
      </c>
      <c r="D579">
        <v>35</v>
      </c>
    </row>
    <row r="580" spans="1:4" x14ac:dyDescent="0.2">
      <c r="A580" t="s">
        <v>990</v>
      </c>
      <c r="B580" t="s">
        <v>489</v>
      </c>
      <c r="C580">
        <v>35</v>
      </c>
      <c r="D580">
        <v>35</v>
      </c>
    </row>
    <row r="581" spans="1:4" x14ac:dyDescent="0.2">
      <c r="A581" t="s">
        <v>991</v>
      </c>
      <c r="B581" t="s">
        <v>489</v>
      </c>
      <c r="C581">
        <v>36</v>
      </c>
      <c r="D581">
        <v>36</v>
      </c>
    </row>
    <row r="582" spans="1:4" x14ac:dyDescent="0.2">
      <c r="A582" t="s">
        <v>992</v>
      </c>
      <c r="B582" t="s">
        <v>489</v>
      </c>
      <c r="C582">
        <v>38</v>
      </c>
      <c r="D582">
        <v>68</v>
      </c>
    </row>
    <row r="583" spans="1:4" x14ac:dyDescent="0.2">
      <c r="A583" t="s">
        <v>993</v>
      </c>
      <c r="B583" t="s">
        <v>489</v>
      </c>
      <c r="C583">
        <v>41</v>
      </c>
      <c r="D583">
        <v>42</v>
      </c>
    </row>
    <row r="584" spans="1:4" x14ac:dyDescent="0.2">
      <c r="A584" t="s">
        <v>994</v>
      </c>
      <c r="B584" t="s">
        <v>489</v>
      </c>
      <c r="C584">
        <v>48</v>
      </c>
      <c r="D584">
        <v>48</v>
      </c>
    </row>
    <row r="585" spans="1:4" x14ac:dyDescent="0.2">
      <c r="A585" t="s">
        <v>995</v>
      </c>
      <c r="B585" t="s">
        <v>489</v>
      </c>
      <c r="C585">
        <v>51</v>
      </c>
      <c r="D585">
        <v>51</v>
      </c>
    </row>
    <row r="586" spans="1:4" x14ac:dyDescent="0.2">
      <c r="A586" t="s">
        <v>996</v>
      </c>
      <c r="B586" t="s">
        <v>489</v>
      </c>
      <c r="C586">
        <v>65</v>
      </c>
      <c r="D586">
        <v>65</v>
      </c>
    </row>
    <row r="587" spans="1:4" x14ac:dyDescent="0.2">
      <c r="A587" t="s">
        <v>997</v>
      </c>
      <c r="B587" t="s">
        <v>489</v>
      </c>
      <c r="C587">
        <v>66</v>
      </c>
      <c r="D587">
        <v>66</v>
      </c>
    </row>
    <row r="588" spans="1:4" x14ac:dyDescent="0.2">
      <c r="A588" t="s">
        <v>998</v>
      </c>
      <c r="B588" t="s">
        <v>491</v>
      </c>
      <c r="C588">
        <v>53</v>
      </c>
      <c r="D588">
        <v>53</v>
      </c>
    </row>
    <row r="589" spans="1:4" x14ac:dyDescent="0.2">
      <c r="A589" t="s">
        <v>759</v>
      </c>
      <c r="B589" t="s">
        <v>491</v>
      </c>
      <c r="C589">
        <v>59</v>
      </c>
      <c r="D589">
        <v>64</v>
      </c>
    </row>
    <row r="590" spans="1:4" x14ac:dyDescent="0.2">
      <c r="A590" t="s">
        <v>999</v>
      </c>
      <c r="B590" t="s">
        <v>491</v>
      </c>
      <c r="C590">
        <v>94</v>
      </c>
      <c r="D590">
        <v>94</v>
      </c>
    </row>
    <row r="591" spans="1:4" x14ac:dyDescent="0.2">
      <c r="A591" t="s">
        <v>1000</v>
      </c>
      <c r="B591" t="s">
        <v>493</v>
      </c>
      <c r="C591">
        <v>17</v>
      </c>
      <c r="D591">
        <v>17</v>
      </c>
    </row>
    <row r="592" spans="1:4" x14ac:dyDescent="0.2">
      <c r="A592" t="s">
        <v>1001</v>
      </c>
      <c r="B592" t="s">
        <v>493</v>
      </c>
      <c r="C592">
        <v>23</v>
      </c>
      <c r="D592">
        <v>23</v>
      </c>
    </row>
    <row r="593" spans="1:4" x14ac:dyDescent="0.2">
      <c r="A593" t="s">
        <v>1002</v>
      </c>
      <c r="B593" t="s">
        <v>493</v>
      </c>
      <c r="C593">
        <v>29</v>
      </c>
      <c r="D593">
        <v>29</v>
      </c>
    </row>
    <row r="594" spans="1:4" x14ac:dyDescent="0.2">
      <c r="A594" t="s">
        <v>1003</v>
      </c>
      <c r="B594" t="s">
        <v>493</v>
      </c>
      <c r="C594">
        <v>41</v>
      </c>
      <c r="D594">
        <v>42</v>
      </c>
    </row>
    <row r="595" spans="1:4" x14ac:dyDescent="0.2">
      <c r="A595" t="s">
        <v>1004</v>
      </c>
      <c r="B595" t="s">
        <v>493</v>
      </c>
      <c r="C595">
        <v>44</v>
      </c>
      <c r="D595">
        <v>44</v>
      </c>
    </row>
    <row r="596" spans="1:4" x14ac:dyDescent="0.2">
      <c r="A596" t="s">
        <v>1005</v>
      </c>
      <c r="B596" t="s">
        <v>493</v>
      </c>
      <c r="C596">
        <v>47</v>
      </c>
      <c r="D596">
        <v>49</v>
      </c>
    </row>
    <row r="597" spans="1:4" x14ac:dyDescent="0.2">
      <c r="A597" t="s">
        <v>1006</v>
      </c>
      <c r="B597" t="s">
        <v>493</v>
      </c>
      <c r="C597">
        <v>49</v>
      </c>
      <c r="D597">
        <v>56</v>
      </c>
    </row>
    <row r="598" spans="1:4" x14ac:dyDescent="0.2">
      <c r="A598" t="s">
        <v>1007</v>
      </c>
      <c r="B598" t="s">
        <v>493</v>
      </c>
      <c r="C598">
        <v>57</v>
      </c>
      <c r="D598">
        <v>57</v>
      </c>
    </row>
    <row r="599" spans="1:4" x14ac:dyDescent="0.2">
      <c r="A599" t="s">
        <v>1008</v>
      </c>
      <c r="B599" t="s">
        <v>493</v>
      </c>
      <c r="C599">
        <v>81</v>
      </c>
      <c r="D599">
        <v>81</v>
      </c>
    </row>
    <row r="600" spans="1:4" x14ac:dyDescent="0.2">
      <c r="A600" t="s">
        <v>1009</v>
      </c>
      <c r="B600" t="s">
        <v>493</v>
      </c>
      <c r="C600">
        <v>88</v>
      </c>
      <c r="D600">
        <v>89</v>
      </c>
    </row>
    <row r="601" spans="1:4" x14ac:dyDescent="0.2">
      <c r="A601" t="s">
        <v>1010</v>
      </c>
      <c r="B601" t="s">
        <v>493</v>
      </c>
      <c r="C601">
        <v>100</v>
      </c>
      <c r="D601">
        <v>103</v>
      </c>
    </row>
    <row r="602" spans="1:4" x14ac:dyDescent="0.2">
      <c r="A602" t="s">
        <v>1011</v>
      </c>
      <c r="B602" t="s">
        <v>495</v>
      </c>
      <c r="C602">
        <v>24</v>
      </c>
      <c r="D602">
        <v>24</v>
      </c>
    </row>
    <row r="603" spans="1:4" x14ac:dyDescent="0.2">
      <c r="A603" t="s">
        <v>1012</v>
      </c>
      <c r="B603" t="s">
        <v>495</v>
      </c>
      <c r="C603">
        <v>24</v>
      </c>
      <c r="D603">
        <v>24</v>
      </c>
    </row>
    <row r="604" spans="1:4" x14ac:dyDescent="0.2">
      <c r="A604" t="s">
        <v>1397</v>
      </c>
      <c r="B604" t="s">
        <v>495</v>
      </c>
      <c r="C604">
        <v>30</v>
      </c>
      <c r="D604">
        <v>30</v>
      </c>
    </row>
    <row r="605" spans="1:4" x14ac:dyDescent="0.2">
      <c r="A605" t="s">
        <v>1013</v>
      </c>
      <c r="B605" t="s">
        <v>495</v>
      </c>
      <c r="C605">
        <v>45</v>
      </c>
      <c r="D605">
        <v>45</v>
      </c>
    </row>
    <row r="606" spans="1:4" x14ac:dyDescent="0.2">
      <c r="A606" t="s">
        <v>1014</v>
      </c>
      <c r="B606" t="s">
        <v>495</v>
      </c>
      <c r="C606">
        <v>50</v>
      </c>
      <c r="D606">
        <v>50</v>
      </c>
    </row>
    <row r="607" spans="1:4" x14ac:dyDescent="0.2">
      <c r="A607" t="s">
        <v>1015</v>
      </c>
      <c r="B607" t="s">
        <v>495</v>
      </c>
      <c r="C607">
        <v>59</v>
      </c>
      <c r="D607">
        <v>59</v>
      </c>
    </row>
    <row r="608" spans="1:4" x14ac:dyDescent="0.2">
      <c r="A608" t="s">
        <v>1016</v>
      </c>
      <c r="B608" t="s">
        <v>495</v>
      </c>
      <c r="C608">
        <v>72</v>
      </c>
      <c r="D608">
        <v>72</v>
      </c>
    </row>
    <row r="609" spans="1:4" x14ac:dyDescent="0.2">
      <c r="A609" t="s">
        <v>1017</v>
      </c>
      <c r="B609" t="s">
        <v>495</v>
      </c>
      <c r="C609">
        <v>72</v>
      </c>
      <c r="D609">
        <v>72</v>
      </c>
    </row>
    <row r="610" spans="1:4" x14ac:dyDescent="0.2">
      <c r="A610" t="s">
        <v>1018</v>
      </c>
      <c r="B610" t="s">
        <v>495</v>
      </c>
      <c r="C610">
        <v>72</v>
      </c>
      <c r="D610">
        <v>72</v>
      </c>
    </row>
    <row r="611" spans="1:4" x14ac:dyDescent="0.2">
      <c r="A611" t="s">
        <v>1019</v>
      </c>
      <c r="B611" t="s">
        <v>495</v>
      </c>
      <c r="C611">
        <v>81</v>
      </c>
      <c r="D611">
        <v>81</v>
      </c>
    </row>
    <row r="612" spans="1:4" x14ac:dyDescent="0.2">
      <c r="A612" t="s">
        <v>1020</v>
      </c>
      <c r="B612" t="s">
        <v>495</v>
      </c>
      <c r="C612">
        <v>137</v>
      </c>
      <c r="D612">
        <v>137</v>
      </c>
    </row>
    <row r="613" spans="1:4" x14ac:dyDescent="0.2">
      <c r="A613" t="s">
        <v>1021</v>
      </c>
      <c r="B613" t="s">
        <v>497</v>
      </c>
      <c r="C613">
        <v>51</v>
      </c>
      <c r="D613">
        <v>51</v>
      </c>
    </row>
    <row r="614" spans="1:4" x14ac:dyDescent="0.2">
      <c r="A614" t="s">
        <v>1022</v>
      </c>
      <c r="B614" t="s">
        <v>497</v>
      </c>
      <c r="C614">
        <v>78</v>
      </c>
      <c r="D614">
        <v>78</v>
      </c>
    </row>
    <row r="615" spans="1:4" x14ac:dyDescent="0.2">
      <c r="A615" t="s">
        <v>1023</v>
      </c>
      <c r="B615" t="s">
        <v>497</v>
      </c>
      <c r="C615">
        <v>82</v>
      </c>
      <c r="D615">
        <v>82</v>
      </c>
    </row>
    <row r="616" spans="1:4" x14ac:dyDescent="0.2">
      <c r="A616" t="s">
        <v>1024</v>
      </c>
      <c r="B616" t="s">
        <v>497</v>
      </c>
      <c r="C616">
        <v>90</v>
      </c>
      <c r="D616">
        <v>90</v>
      </c>
    </row>
    <row r="617" spans="1:4" x14ac:dyDescent="0.2">
      <c r="A617" t="s">
        <v>1025</v>
      </c>
      <c r="B617" t="s">
        <v>499</v>
      </c>
      <c r="C617">
        <v>36</v>
      </c>
      <c r="D617">
        <v>36</v>
      </c>
    </row>
    <row r="618" spans="1:4" x14ac:dyDescent="0.2">
      <c r="A618" t="s">
        <v>728</v>
      </c>
      <c r="B618" t="s">
        <v>501</v>
      </c>
      <c r="C618">
        <v>14</v>
      </c>
      <c r="D618">
        <v>14</v>
      </c>
    </row>
    <row r="619" spans="1:4" x14ac:dyDescent="0.2">
      <c r="A619" t="s">
        <v>1026</v>
      </c>
      <c r="B619" t="s">
        <v>501</v>
      </c>
      <c r="C619">
        <v>16</v>
      </c>
      <c r="D619">
        <v>16</v>
      </c>
    </row>
    <row r="620" spans="1:4" x14ac:dyDescent="0.2">
      <c r="A620" t="s">
        <v>915</v>
      </c>
      <c r="B620" t="s">
        <v>501</v>
      </c>
      <c r="C620">
        <v>16</v>
      </c>
      <c r="D620">
        <v>16</v>
      </c>
    </row>
    <row r="621" spans="1:4" x14ac:dyDescent="0.2">
      <c r="A621" t="s">
        <v>1027</v>
      </c>
      <c r="B621" t="s">
        <v>501</v>
      </c>
      <c r="C621">
        <v>18</v>
      </c>
      <c r="D621">
        <v>18</v>
      </c>
    </row>
    <row r="622" spans="1:4" x14ac:dyDescent="0.2">
      <c r="A622" t="s">
        <v>1028</v>
      </c>
      <c r="B622" t="s">
        <v>501</v>
      </c>
      <c r="C622">
        <v>21</v>
      </c>
      <c r="D622">
        <v>21</v>
      </c>
    </row>
    <row r="623" spans="1:4" x14ac:dyDescent="0.2">
      <c r="A623" t="s">
        <v>1029</v>
      </c>
      <c r="B623" t="s">
        <v>501</v>
      </c>
      <c r="C623">
        <v>23</v>
      </c>
      <c r="D623">
        <v>23</v>
      </c>
    </row>
    <row r="624" spans="1:4" x14ac:dyDescent="0.2">
      <c r="A624" t="s">
        <v>1030</v>
      </c>
      <c r="B624" t="s">
        <v>501</v>
      </c>
      <c r="C624">
        <v>24</v>
      </c>
      <c r="D624">
        <v>24</v>
      </c>
    </row>
    <row r="625" spans="1:4" x14ac:dyDescent="0.2">
      <c r="A625" t="s">
        <v>1031</v>
      </c>
      <c r="B625" t="s">
        <v>501</v>
      </c>
      <c r="C625">
        <v>24</v>
      </c>
      <c r="D625">
        <v>24</v>
      </c>
    </row>
    <row r="626" spans="1:4" x14ac:dyDescent="0.2">
      <c r="A626" t="s">
        <v>1032</v>
      </c>
      <c r="B626" t="s">
        <v>501</v>
      </c>
      <c r="C626">
        <v>24</v>
      </c>
      <c r="D626">
        <v>24</v>
      </c>
    </row>
    <row r="627" spans="1:4" x14ac:dyDescent="0.2">
      <c r="A627" t="s">
        <v>1033</v>
      </c>
      <c r="B627" t="s">
        <v>501</v>
      </c>
      <c r="C627">
        <v>24</v>
      </c>
      <c r="D627">
        <v>24</v>
      </c>
    </row>
    <row r="628" spans="1:4" x14ac:dyDescent="0.2">
      <c r="A628" t="s">
        <v>1034</v>
      </c>
      <c r="B628" t="s">
        <v>501</v>
      </c>
      <c r="C628">
        <v>26</v>
      </c>
      <c r="D628">
        <v>26</v>
      </c>
    </row>
    <row r="629" spans="1:4" x14ac:dyDescent="0.2">
      <c r="A629" t="s">
        <v>1035</v>
      </c>
      <c r="B629" t="s">
        <v>501</v>
      </c>
      <c r="C629">
        <v>28</v>
      </c>
      <c r="D629">
        <v>28</v>
      </c>
    </row>
    <row r="630" spans="1:4" x14ac:dyDescent="0.2">
      <c r="A630" t="s">
        <v>1036</v>
      </c>
      <c r="B630" t="s">
        <v>501</v>
      </c>
      <c r="C630">
        <v>31</v>
      </c>
      <c r="D630">
        <v>31</v>
      </c>
    </row>
    <row r="631" spans="1:4" x14ac:dyDescent="0.2">
      <c r="A631" t="s">
        <v>1037</v>
      </c>
      <c r="B631" t="s">
        <v>501</v>
      </c>
      <c r="C631">
        <v>33</v>
      </c>
      <c r="D631">
        <v>33</v>
      </c>
    </row>
    <row r="632" spans="1:4" x14ac:dyDescent="0.2">
      <c r="A632" t="s">
        <v>1038</v>
      </c>
      <c r="B632" t="s">
        <v>501</v>
      </c>
      <c r="C632">
        <v>36</v>
      </c>
      <c r="D632">
        <v>38</v>
      </c>
    </row>
    <row r="633" spans="1:4" x14ac:dyDescent="0.2">
      <c r="A633" t="s">
        <v>1039</v>
      </c>
      <c r="B633" t="s">
        <v>501</v>
      </c>
      <c r="C633">
        <v>40</v>
      </c>
      <c r="D633">
        <v>40</v>
      </c>
    </row>
    <row r="634" spans="1:4" x14ac:dyDescent="0.2">
      <c r="A634" t="s">
        <v>1040</v>
      </c>
      <c r="B634" t="s">
        <v>501</v>
      </c>
      <c r="C634">
        <v>40</v>
      </c>
      <c r="D634">
        <v>40</v>
      </c>
    </row>
    <row r="635" spans="1:4" x14ac:dyDescent="0.2">
      <c r="A635" t="s">
        <v>1041</v>
      </c>
      <c r="B635" t="s">
        <v>501</v>
      </c>
      <c r="C635">
        <v>46</v>
      </c>
      <c r="D635">
        <v>46</v>
      </c>
    </row>
    <row r="636" spans="1:4" x14ac:dyDescent="0.2">
      <c r="A636" t="s">
        <v>1042</v>
      </c>
      <c r="B636" t="s">
        <v>501</v>
      </c>
      <c r="C636">
        <v>46</v>
      </c>
      <c r="D636">
        <v>46</v>
      </c>
    </row>
    <row r="637" spans="1:4" x14ac:dyDescent="0.2">
      <c r="A637" t="s">
        <v>1043</v>
      </c>
      <c r="B637" t="s">
        <v>501</v>
      </c>
      <c r="C637">
        <v>68</v>
      </c>
      <c r="D637">
        <v>68</v>
      </c>
    </row>
    <row r="638" spans="1:4" x14ac:dyDescent="0.2">
      <c r="A638" t="s">
        <v>1044</v>
      </c>
      <c r="B638" t="s">
        <v>501</v>
      </c>
      <c r="C638">
        <v>96</v>
      </c>
      <c r="D638">
        <v>96</v>
      </c>
    </row>
    <row r="639" spans="1:4" x14ac:dyDescent="0.2">
      <c r="A639" t="s">
        <v>1045</v>
      </c>
      <c r="B639" t="s">
        <v>503</v>
      </c>
      <c r="C639">
        <v>10</v>
      </c>
      <c r="D639">
        <v>10</v>
      </c>
    </row>
    <row r="640" spans="1:4" x14ac:dyDescent="0.2">
      <c r="A640" t="s">
        <v>1046</v>
      </c>
      <c r="B640" t="s">
        <v>503</v>
      </c>
      <c r="C640">
        <v>17</v>
      </c>
      <c r="D640">
        <v>17</v>
      </c>
    </row>
    <row r="641" spans="1:4" x14ac:dyDescent="0.2">
      <c r="A641" t="s">
        <v>1047</v>
      </c>
      <c r="B641" t="s">
        <v>503</v>
      </c>
      <c r="C641">
        <v>28</v>
      </c>
      <c r="D641">
        <v>28</v>
      </c>
    </row>
    <row r="642" spans="1:4" x14ac:dyDescent="0.2">
      <c r="A642" t="s">
        <v>1048</v>
      </c>
      <c r="B642" t="s">
        <v>503</v>
      </c>
      <c r="C642">
        <v>36</v>
      </c>
      <c r="D642">
        <v>36</v>
      </c>
    </row>
    <row r="643" spans="1:4" x14ac:dyDescent="0.2">
      <c r="A643" t="s">
        <v>1049</v>
      </c>
      <c r="B643" t="s">
        <v>503</v>
      </c>
      <c r="C643">
        <v>37</v>
      </c>
      <c r="D643">
        <v>37</v>
      </c>
    </row>
    <row r="644" spans="1:4" x14ac:dyDescent="0.2">
      <c r="A644" t="s">
        <v>1050</v>
      </c>
      <c r="B644" t="s">
        <v>503</v>
      </c>
      <c r="C644">
        <v>49</v>
      </c>
      <c r="D644">
        <v>49</v>
      </c>
    </row>
    <row r="645" spans="1:4" x14ac:dyDescent="0.2">
      <c r="A645" t="s">
        <v>1051</v>
      </c>
      <c r="B645" t="s">
        <v>503</v>
      </c>
      <c r="C645">
        <v>54</v>
      </c>
      <c r="D645">
        <v>57</v>
      </c>
    </row>
    <row r="646" spans="1:4" x14ac:dyDescent="0.2">
      <c r="A646" t="s">
        <v>1052</v>
      </c>
      <c r="B646" t="s">
        <v>503</v>
      </c>
      <c r="C646">
        <v>63</v>
      </c>
      <c r="D646">
        <v>66</v>
      </c>
    </row>
    <row r="647" spans="1:4" x14ac:dyDescent="0.2">
      <c r="A647" t="s">
        <v>1053</v>
      </c>
      <c r="B647" t="s">
        <v>503</v>
      </c>
      <c r="C647">
        <v>72</v>
      </c>
      <c r="D647">
        <v>72</v>
      </c>
    </row>
    <row r="648" spans="1:4" x14ac:dyDescent="0.2">
      <c r="A648" t="s">
        <v>1055</v>
      </c>
      <c r="B648" t="s">
        <v>505</v>
      </c>
      <c r="C648">
        <v>12</v>
      </c>
      <c r="D648">
        <v>12</v>
      </c>
    </row>
    <row r="649" spans="1:4" x14ac:dyDescent="0.2">
      <c r="A649" t="s">
        <v>1054</v>
      </c>
      <c r="B649" t="s">
        <v>505</v>
      </c>
      <c r="C649">
        <v>16</v>
      </c>
      <c r="D649">
        <v>16</v>
      </c>
    </row>
    <row r="650" spans="1:4" x14ac:dyDescent="0.2">
      <c r="A650" t="s">
        <v>1057</v>
      </c>
      <c r="B650" t="s">
        <v>505</v>
      </c>
      <c r="C650">
        <v>17</v>
      </c>
      <c r="D650">
        <v>17</v>
      </c>
    </row>
    <row r="651" spans="1:4" x14ac:dyDescent="0.2">
      <c r="A651" t="s">
        <v>1056</v>
      </c>
      <c r="B651" t="s">
        <v>505</v>
      </c>
      <c r="C651">
        <v>19</v>
      </c>
      <c r="D651">
        <v>19</v>
      </c>
    </row>
    <row r="652" spans="1:4" x14ac:dyDescent="0.2">
      <c r="A652" t="s">
        <v>1058</v>
      </c>
      <c r="B652" t="s">
        <v>505</v>
      </c>
      <c r="C652">
        <v>20</v>
      </c>
      <c r="D652">
        <v>20</v>
      </c>
    </row>
    <row r="653" spans="1:4" x14ac:dyDescent="0.2">
      <c r="A653" t="s">
        <v>1060</v>
      </c>
      <c r="B653" t="s">
        <v>505</v>
      </c>
      <c r="C653">
        <v>21</v>
      </c>
      <c r="D653">
        <v>21</v>
      </c>
    </row>
    <row r="654" spans="1:4" x14ac:dyDescent="0.2">
      <c r="A654" t="s">
        <v>1059</v>
      </c>
      <c r="B654" t="s">
        <v>505</v>
      </c>
      <c r="C654">
        <v>22</v>
      </c>
      <c r="D654">
        <v>22</v>
      </c>
    </row>
    <row r="655" spans="1:4" x14ac:dyDescent="0.2">
      <c r="A655" t="s">
        <v>1064</v>
      </c>
      <c r="B655" t="s">
        <v>505</v>
      </c>
      <c r="C655">
        <v>22</v>
      </c>
      <c r="D655">
        <v>22</v>
      </c>
    </row>
    <row r="656" spans="1:4" x14ac:dyDescent="0.2">
      <c r="A656" t="s">
        <v>1063</v>
      </c>
      <c r="B656" t="s">
        <v>505</v>
      </c>
      <c r="C656">
        <v>24</v>
      </c>
      <c r="D656">
        <v>24</v>
      </c>
    </row>
    <row r="657" spans="1:4" x14ac:dyDescent="0.2">
      <c r="A657" t="s">
        <v>1061</v>
      </c>
      <c r="B657" t="s">
        <v>505</v>
      </c>
      <c r="C657">
        <v>24</v>
      </c>
      <c r="D657">
        <v>24</v>
      </c>
    </row>
    <row r="658" spans="1:4" x14ac:dyDescent="0.2">
      <c r="A658" t="s">
        <v>1062</v>
      </c>
      <c r="B658" t="s">
        <v>505</v>
      </c>
      <c r="C658">
        <v>25</v>
      </c>
      <c r="D658">
        <v>25</v>
      </c>
    </row>
    <row r="659" spans="1:4" x14ac:dyDescent="0.2">
      <c r="A659" t="s">
        <v>1065</v>
      </c>
      <c r="B659" t="s">
        <v>505</v>
      </c>
      <c r="C659">
        <v>26</v>
      </c>
      <c r="D659">
        <v>26</v>
      </c>
    </row>
    <row r="660" spans="1:4" x14ac:dyDescent="0.2">
      <c r="A660" t="s">
        <v>1066</v>
      </c>
      <c r="B660" t="s">
        <v>505</v>
      </c>
      <c r="C660">
        <v>33</v>
      </c>
      <c r="D660">
        <v>33</v>
      </c>
    </row>
    <row r="661" spans="1:4" x14ac:dyDescent="0.2">
      <c r="A661" t="s">
        <v>1068</v>
      </c>
      <c r="B661" t="s">
        <v>505</v>
      </c>
      <c r="C661">
        <v>36</v>
      </c>
      <c r="D661">
        <v>36</v>
      </c>
    </row>
    <row r="662" spans="1:4" x14ac:dyDescent="0.2">
      <c r="A662" t="s">
        <v>1067</v>
      </c>
      <c r="B662" t="s">
        <v>505</v>
      </c>
      <c r="C662">
        <v>37</v>
      </c>
      <c r="D662">
        <v>37</v>
      </c>
    </row>
    <row r="663" spans="1:4" x14ac:dyDescent="0.2">
      <c r="A663" t="s">
        <v>1069</v>
      </c>
      <c r="B663" t="s">
        <v>505</v>
      </c>
      <c r="C663">
        <v>74</v>
      </c>
      <c r="D663">
        <v>74</v>
      </c>
    </row>
    <row r="664" spans="1:4" x14ac:dyDescent="0.2">
      <c r="A664" t="s">
        <v>1070</v>
      </c>
      <c r="B664" t="s">
        <v>507</v>
      </c>
      <c r="C664">
        <v>22</v>
      </c>
      <c r="D664">
        <v>22</v>
      </c>
    </row>
    <row r="665" spans="1:4" x14ac:dyDescent="0.2">
      <c r="A665" t="s">
        <v>1071</v>
      </c>
      <c r="B665" t="s">
        <v>507</v>
      </c>
      <c r="C665">
        <v>24</v>
      </c>
      <c r="D665">
        <v>24</v>
      </c>
    </row>
    <row r="666" spans="1:4" x14ac:dyDescent="0.2">
      <c r="A666" t="s">
        <v>1072</v>
      </c>
      <c r="B666" t="s">
        <v>507</v>
      </c>
      <c r="C666">
        <v>27</v>
      </c>
      <c r="D666">
        <v>27</v>
      </c>
    </row>
    <row r="667" spans="1:4" x14ac:dyDescent="0.2">
      <c r="A667" t="s">
        <v>1073</v>
      </c>
      <c r="B667" t="s">
        <v>507</v>
      </c>
      <c r="C667">
        <v>28</v>
      </c>
      <c r="D667">
        <v>28</v>
      </c>
    </row>
    <row r="668" spans="1:4" x14ac:dyDescent="0.2">
      <c r="A668" t="s">
        <v>759</v>
      </c>
      <c r="B668" t="s">
        <v>507</v>
      </c>
      <c r="C668">
        <v>28</v>
      </c>
      <c r="D668">
        <v>28</v>
      </c>
    </row>
    <row r="669" spans="1:4" x14ac:dyDescent="0.2">
      <c r="A669" t="s">
        <v>1398</v>
      </c>
      <c r="B669" t="s">
        <v>507</v>
      </c>
      <c r="C669">
        <v>35</v>
      </c>
      <c r="D669">
        <v>35</v>
      </c>
    </row>
    <row r="670" spans="1:4" x14ac:dyDescent="0.2">
      <c r="A670" t="s">
        <v>1074</v>
      </c>
      <c r="B670" t="s">
        <v>507</v>
      </c>
      <c r="C670">
        <v>37</v>
      </c>
      <c r="D670">
        <v>53</v>
      </c>
    </row>
    <row r="671" spans="1:4" x14ac:dyDescent="0.2">
      <c r="A671" t="s">
        <v>1075</v>
      </c>
      <c r="B671" t="s">
        <v>507</v>
      </c>
      <c r="C671">
        <v>42</v>
      </c>
      <c r="D671">
        <v>42</v>
      </c>
    </row>
    <row r="672" spans="1:4" x14ac:dyDescent="0.2">
      <c r="A672" t="s">
        <v>367</v>
      </c>
      <c r="B672" t="s">
        <v>507</v>
      </c>
      <c r="C672">
        <v>48</v>
      </c>
      <c r="D672">
        <v>48</v>
      </c>
    </row>
    <row r="673" spans="1:4" x14ac:dyDescent="0.2">
      <c r="A673" t="s">
        <v>1076</v>
      </c>
      <c r="B673" t="s">
        <v>507</v>
      </c>
      <c r="C673">
        <v>60</v>
      </c>
      <c r="D673">
        <v>60</v>
      </c>
    </row>
    <row r="674" spans="1:4" x14ac:dyDescent="0.2">
      <c r="A674" t="s">
        <v>1077</v>
      </c>
      <c r="B674" t="s">
        <v>507</v>
      </c>
      <c r="C674">
        <v>63</v>
      </c>
      <c r="D674">
        <v>63</v>
      </c>
    </row>
    <row r="675" spans="1:4" x14ac:dyDescent="0.2">
      <c r="A675" t="s">
        <v>1078</v>
      </c>
      <c r="B675" t="s">
        <v>507</v>
      </c>
      <c r="C675">
        <v>64</v>
      </c>
      <c r="D675">
        <v>64</v>
      </c>
    </row>
    <row r="676" spans="1:4" x14ac:dyDescent="0.2">
      <c r="A676" t="s">
        <v>1079</v>
      </c>
      <c r="B676" t="s">
        <v>507</v>
      </c>
      <c r="C676">
        <v>96</v>
      </c>
      <c r="D676">
        <v>96</v>
      </c>
    </row>
    <row r="677" spans="1:4" x14ac:dyDescent="0.2">
      <c r="A677" t="s">
        <v>1080</v>
      </c>
      <c r="B677" t="s">
        <v>509</v>
      </c>
      <c r="C677">
        <v>62</v>
      </c>
      <c r="D677">
        <v>62</v>
      </c>
    </row>
    <row r="678" spans="1:4" x14ac:dyDescent="0.2">
      <c r="A678" t="s">
        <v>1081</v>
      </c>
      <c r="B678" t="s">
        <v>509</v>
      </c>
      <c r="C678">
        <v>80</v>
      </c>
      <c r="D678">
        <v>80</v>
      </c>
    </row>
    <row r="679" spans="1:4" x14ac:dyDescent="0.2">
      <c r="A679" t="s">
        <v>1082</v>
      </c>
      <c r="B679" t="s">
        <v>511</v>
      </c>
      <c r="C679">
        <v>13</v>
      </c>
      <c r="D679">
        <v>13</v>
      </c>
    </row>
    <row r="680" spans="1:4" x14ac:dyDescent="0.2">
      <c r="A680" t="s">
        <v>1083</v>
      </c>
      <c r="B680" t="s">
        <v>511</v>
      </c>
      <c r="C680">
        <v>14</v>
      </c>
      <c r="D680">
        <v>14</v>
      </c>
    </row>
    <row r="681" spans="1:4" x14ac:dyDescent="0.2">
      <c r="A681" t="s">
        <v>1084</v>
      </c>
      <c r="B681" t="s">
        <v>511</v>
      </c>
      <c r="C681">
        <v>27</v>
      </c>
      <c r="D681">
        <v>27</v>
      </c>
    </row>
    <row r="682" spans="1:4" x14ac:dyDescent="0.2">
      <c r="A682" t="s">
        <v>1085</v>
      </c>
      <c r="B682" t="s">
        <v>511</v>
      </c>
      <c r="C682">
        <v>44</v>
      </c>
      <c r="D682">
        <v>44</v>
      </c>
    </row>
    <row r="683" spans="1:4" x14ac:dyDescent="0.2">
      <c r="A683" t="s">
        <v>1086</v>
      </c>
      <c r="B683" t="s">
        <v>511</v>
      </c>
      <c r="C683">
        <v>47</v>
      </c>
      <c r="D683">
        <v>47</v>
      </c>
    </row>
    <row r="684" spans="1:4" x14ac:dyDescent="0.2">
      <c r="A684" t="s">
        <v>1087</v>
      </c>
      <c r="B684" t="s">
        <v>511</v>
      </c>
      <c r="C684">
        <v>61</v>
      </c>
      <c r="D684">
        <v>63</v>
      </c>
    </row>
    <row r="685" spans="1:4" x14ac:dyDescent="0.2">
      <c r="A685" t="s">
        <v>1088</v>
      </c>
      <c r="B685" t="s">
        <v>511</v>
      </c>
      <c r="C685">
        <v>64</v>
      </c>
      <c r="D685">
        <v>64</v>
      </c>
    </row>
    <row r="686" spans="1:4" x14ac:dyDescent="0.2">
      <c r="A686" t="s">
        <v>1089</v>
      </c>
      <c r="B686" t="s">
        <v>513</v>
      </c>
      <c r="C686">
        <v>12</v>
      </c>
      <c r="D686">
        <v>12</v>
      </c>
    </row>
    <row r="687" spans="1:4" x14ac:dyDescent="0.2">
      <c r="A687" t="s">
        <v>1090</v>
      </c>
      <c r="B687" t="s">
        <v>513</v>
      </c>
      <c r="C687">
        <v>25</v>
      </c>
      <c r="D687">
        <v>25</v>
      </c>
    </row>
    <row r="688" spans="1:4" x14ac:dyDescent="0.2">
      <c r="A688" t="s">
        <v>1091</v>
      </c>
      <c r="B688" t="s">
        <v>513</v>
      </c>
      <c r="C688">
        <v>40</v>
      </c>
      <c r="D688">
        <v>40</v>
      </c>
    </row>
    <row r="689" spans="1:4" x14ac:dyDescent="0.2">
      <c r="A689" t="s">
        <v>1092</v>
      </c>
      <c r="B689" t="s">
        <v>513</v>
      </c>
      <c r="C689">
        <v>66</v>
      </c>
      <c r="D689">
        <v>67</v>
      </c>
    </row>
    <row r="690" spans="1:4" x14ac:dyDescent="0.2">
      <c r="A690" t="s">
        <v>1093</v>
      </c>
      <c r="B690" t="s">
        <v>515</v>
      </c>
      <c r="C690">
        <v>13</v>
      </c>
      <c r="D690">
        <v>13</v>
      </c>
    </row>
    <row r="691" spans="1:4" x14ac:dyDescent="0.2">
      <c r="A691" t="s">
        <v>1094</v>
      </c>
      <c r="B691" t="s">
        <v>515</v>
      </c>
      <c r="C691">
        <v>27</v>
      </c>
      <c r="D691">
        <v>30</v>
      </c>
    </row>
    <row r="692" spans="1:4" x14ac:dyDescent="0.2">
      <c r="A692" t="s">
        <v>1224</v>
      </c>
      <c r="B692" t="s">
        <v>515</v>
      </c>
      <c r="C692">
        <v>40</v>
      </c>
      <c r="D692">
        <v>40</v>
      </c>
    </row>
    <row r="693" spans="1:4" x14ac:dyDescent="0.2">
      <c r="A693" t="s">
        <v>1095</v>
      </c>
      <c r="B693" t="s">
        <v>515</v>
      </c>
      <c r="C693">
        <v>48</v>
      </c>
      <c r="D693">
        <v>52</v>
      </c>
    </row>
    <row r="694" spans="1:4" x14ac:dyDescent="0.2">
      <c r="A694" t="s">
        <v>1096</v>
      </c>
      <c r="B694" t="s">
        <v>515</v>
      </c>
      <c r="C694">
        <v>48</v>
      </c>
      <c r="D694">
        <v>48</v>
      </c>
    </row>
    <row r="695" spans="1:4" x14ac:dyDescent="0.2">
      <c r="A695" t="s">
        <v>1097</v>
      </c>
      <c r="B695" t="s">
        <v>517</v>
      </c>
      <c r="C695">
        <v>20</v>
      </c>
      <c r="D695">
        <v>20</v>
      </c>
    </row>
    <row r="696" spans="1:4" x14ac:dyDescent="0.2">
      <c r="A696" t="s">
        <v>1098</v>
      </c>
      <c r="B696" t="s">
        <v>517</v>
      </c>
      <c r="C696">
        <v>21</v>
      </c>
      <c r="D696">
        <v>21</v>
      </c>
    </row>
    <row r="697" spans="1:4" x14ac:dyDescent="0.2">
      <c r="A697" t="s">
        <v>1099</v>
      </c>
      <c r="B697" t="s">
        <v>517</v>
      </c>
      <c r="C697">
        <v>23</v>
      </c>
      <c r="D697">
        <v>23</v>
      </c>
    </row>
    <row r="698" spans="1:4" x14ac:dyDescent="0.2">
      <c r="A698" t="s">
        <v>1100</v>
      </c>
      <c r="B698" t="s">
        <v>517</v>
      </c>
      <c r="C698">
        <v>26</v>
      </c>
      <c r="D698">
        <v>26</v>
      </c>
    </row>
    <row r="699" spans="1:4" x14ac:dyDescent="0.2">
      <c r="A699" t="s">
        <v>1102</v>
      </c>
      <c r="B699" t="s">
        <v>517</v>
      </c>
      <c r="C699">
        <v>32</v>
      </c>
      <c r="D699">
        <v>32</v>
      </c>
    </row>
    <row r="700" spans="1:4" x14ac:dyDescent="0.2">
      <c r="A700" t="s">
        <v>1103</v>
      </c>
      <c r="B700" t="s">
        <v>517</v>
      </c>
      <c r="C700">
        <v>34</v>
      </c>
      <c r="D700">
        <v>34</v>
      </c>
    </row>
    <row r="701" spans="1:4" x14ac:dyDescent="0.2">
      <c r="A701" t="s">
        <v>1104</v>
      </c>
      <c r="B701" t="s">
        <v>517</v>
      </c>
      <c r="C701">
        <v>36</v>
      </c>
      <c r="D701">
        <v>36</v>
      </c>
    </row>
    <row r="702" spans="1:4" x14ac:dyDescent="0.2">
      <c r="A702" t="s">
        <v>1105</v>
      </c>
      <c r="B702" t="s">
        <v>517</v>
      </c>
      <c r="C702">
        <v>37</v>
      </c>
      <c r="D702">
        <v>37</v>
      </c>
    </row>
    <row r="703" spans="1:4" x14ac:dyDescent="0.2">
      <c r="A703" t="s">
        <v>1106</v>
      </c>
      <c r="B703" t="s">
        <v>517</v>
      </c>
      <c r="C703">
        <v>37</v>
      </c>
      <c r="D703">
        <v>37</v>
      </c>
    </row>
    <row r="704" spans="1:4" x14ac:dyDescent="0.2">
      <c r="A704" t="s">
        <v>1107</v>
      </c>
      <c r="B704" t="s">
        <v>517</v>
      </c>
      <c r="C704">
        <v>39</v>
      </c>
      <c r="D704">
        <v>39</v>
      </c>
    </row>
    <row r="705" spans="1:4" x14ac:dyDescent="0.2">
      <c r="A705" t="s">
        <v>1108</v>
      </c>
      <c r="B705" t="s">
        <v>517</v>
      </c>
      <c r="C705">
        <v>40</v>
      </c>
      <c r="D705">
        <v>40</v>
      </c>
    </row>
    <row r="706" spans="1:4" x14ac:dyDescent="0.2">
      <c r="A706" t="s">
        <v>1101</v>
      </c>
      <c r="B706" t="s">
        <v>517</v>
      </c>
      <c r="C706">
        <v>42</v>
      </c>
      <c r="D706">
        <v>42</v>
      </c>
    </row>
    <row r="707" spans="1:4" x14ac:dyDescent="0.2">
      <c r="A707" t="s">
        <v>1109</v>
      </c>
      <c r="B707" t="s">
        <v>517</v>
      </c>
      <c r="C707">
        <v>48</v>
      </c>
      <c r="D707">
        <v>48</v>
      </c>
    </row>
    <row r="708" spans="1:4" x14ac:dyDescent="0.2">
      <c r="A708" t="s">
        <v>1110</v>
      </c>
      <c r="B708" t="s">
        <v>517</v>
      </c>
      <c r="C708">
        <v>54</v>
      </c>
      <c r="D708">
        <v>54</v>
      </c>
    </row>
    <row r="709" spans="1:4" x14ac:dyDescent="0.2">
      <c r="A709" t="s">
        <v>1111</v>
      </c>
      <c r="B709" t="s">
        <v>517</v>
      </c>
      <c r="C709">
        <v>58</v>
      </c>
      <c r="D709">
        <v>58</v>
      </c>
    </row>
    <row r="710" spans="1:4" x14ac:dyDescent="0.2">
      <c r="A710" t="s">
        <v>1112</v>
      </c>
      <c r="B710" t="s">
        <v>517</v>
      </c>
      <c r="C710">
        <v>82</v>
      </c>
      <c r="D710">
        <v>82</v>
      </c>
    </row>
    <row r="711" spans="1:4" x14ac:dyDescent="0.2">
      <c r="A711" t="s">
        <v>1113</v>
      </c>
      <c r="B711" t="s">
        <v>517</v>
      </c>
      <c r="C711">
        <v>125</v>
      </c>
      <c r="D711">
        <v>125</v>
      </c>
    </row>
    <row r="712" spans="1:4" x14ac:dyDescent="0.2">
      <c r="A712" t="s">
        <v>1399</v>
      </c>
      <c r="B712" t="s">
        <v>519</v>
      </c>
      <c r="C712">
        <v>21</v>
      </c>
      <c r="D712">
        <v>21</v>
      </c>
    </row>
    <row r="713" spans="1:4" x14ac:dyDescent="0.2">
      <c r="A713" t="s">
        <v>1400</v>
      </c>
      <c r="B713" t="s">
        <v>519</v>
      </c>
      <c r="C713">
        <v>40</v>
      </c>
      <c r="D713">
        <v>40</v>
      </c>
    </row>
    <row r="714" spans="1:4" x14ac:dyDescent="0.2">
      <c r="A714" t="s">
        <v>1114</v>
      </c>
      <c r="B714" t="s">
        <v>519</v>
      </c>
      <c r="C714">
        <v>51</v>
      </c>
      <c r="D714">
        <v>51</v>
      </c>
    </row>
    <row r="715" spans="1:4" x14ac:dyDescent="0.2">
      <c r="A715" t="s">
        <v>1115</v>
      </c>
      <c r="B715" t="s">
        <v>519</v>
      </c>
      <c r="C715">
        <v>83</v>
      </c>
      <c r="D715">
        <v>83</v>
      </c>
    </row>
    <row r="716" spans="1:4" x14ac:dyDescent="0.2">
      <c r="A716" t="s">
        <v>1116</v>
      </c>
      <c r="B716" t="s">
        <v>519</v>
      </c>
      <c r="C716">
        <v>110</v>
      </c>
      <c r="D716">
        <v>110</v>
      </c>
    </row>
    <row r="717" spans="1:4" x14ac:dyDescent="0.2">
      <c r="A717" t="s">
        <v>1117</v>
      </c>
      <c r="B717" t="s">
        <v>520</v>
      </c>
      <c r="C717">
        <v>38</v>
      </c>
      <c r="D717">
        <v>38</v>
      </c>
    </row>
    <row r="718" spans="1:4" x14ac:dyDescent="0.2">
      <c r="A718" t="s">
        <v>1118</v>
      </c>
      <c r="B718" t="s">
        <v>520</v>
      </c>
      <c r="C718">
        <v>40</v>
      </c>
      <c r="D718">
        <v>40</v>
      </c>
    </row>
    <row r="719" spans="1:4" x14ac:dyDescent="0.2">
      <c r="A719" t="s">
        <v>1119</v>
      </c>
      <c r="B719" t="s">
        <v>520</v>
      </c>
      <c r="C719">
        <v>48</v>
      </c>
      <c r="D719">
        <v>48</v>
      </c>
    </row>
    <row r="720" spans="1:4" x14ac:dyDescent="0.2">
      <c r="A720" t="s">
        <v>1120</v>
      </c>
      <c r="B720" t="s">
        <v>520</v>
      </c>
      <c r="C720">
        <v>48</v>
      </c>
      <c r="D720">
        <v>48</v>
      </c>
    </row>
    <row r="721" spans="1:4" x14ac:dyDescent="0.2">
      <c r="A721" t="s">
        <v>1121</v>
      </c>
      <c r="B721" t="s">
        <v>520</v>
      </c>
      <c r="C721">
        <v>52</v>
      </c>
      <c r="D721">
        <v>56</v>
      </c>
    </row>
    <row r="722" spans="1:4" x14ac:dyDescent="0.2">
      <c r="A722" t="s">
        <v>1122</v>
      </c>
      <c r="B722" t="s">
        <v>520</v>
      </c>
      <c r="C722">
        <v>52</v>
      </c>
      <c r="D722">
        <v>52</v>
      </c>
    </row>
    <row r="723" spans="1:4" x14ac:dyDescent="0.2">
      <c r="A723" t="s">
        <v>1123</v>
      </c>
      <c r="B723" t="s">
        <v>520</v>
      </c>
      <c r="C723">
        <v>59</v>
      </c>
      <c r="D723">
        <v>59</v>
      </c>
    </row>
    <row r="724" spans="1:4" x14ac:dyDescent="0.2">
      <c r="A724" t="s">
        <v>1124</v>
      </c>
      <c r="B724" t="s">
        <v>520</v>
      </c>
      <c r="C724">
        <v>60</v>
      </c>
      <c r="D724">
        <v>60</v>
      </c>
    </row>
    <row r="725" spans="1:4" x14ac:dyDescent="0.2">
      <c r="A725" t="s">
        <v>1125</v>
      </c>
      <c r="B725" t="s">
        <v>520</v>
      </c>
      <c r="C725">
        <v>62</v>
      </c>
      <c r="D725">
        <v>64</v>
      </c>
    </row>
    <row r="726" spans="1:4" x14ac:dyDescent="0.2">
      <c r="A726" t="s">
        <v>1126</v>
      </c>
      <c r="B726" t="s">
        <v>520</v>
      </c>
      <c r="C726">
        <v>70</v>
      </c>
      <c r="D726">
        <v>70</v>
      </c>
    </row>
    <row r="727" spans="1:4" x14ac:dyDescent="0.2">
      <c r="A727" t="s">
        <v>1127</v>
      </c>
      <c r="B727" t="s">
        <v>522</v>
      </c>
      <c r="C727">
        <v>20</v>
      </c>
      <c r="D727">
        <v>20</v>
      </c>
    </row>
    <row r="728" spans="1:4" x14ac:dyDescent="0.2">
      <c r="A728" t="s">
        <v>1128</v>
      </c>
      <c r="B728" t="s">
        <v>522</v>
      </c>
      <c r="C728">
        <v>20</v>
      </c>
      <c r="D728">
        <v>20</v>
      </c>
    </row>
    <row r="729" spans="1:4" x14ac:dyDescent="0.2">
      <c r="A729" t="s">
        <v>1129</v>
      </c>
      <c r="B729" t="s">
        <v>522</v>
      </c>
      <c r="C729">
        <v>24</v>
      </c>
      <c r="D729">
        <v>24</v>
      </c>
    </row>
    <row r="730" spans="1:4" x14ac:dyDescent="0.2">
      <c r="A730" t="s">
        <v>1130</v>
      </c>
      <c r="B730" t="s">
        <v>522</v>
      </c>
      <c r="C730">
        <v>24</v>
      </c>
      <c r="D730">
        <v>24</v>
      </c>
    </row>
    <row r="731" spans="1:4" x14ac:dyDescent="0.2">
      <c r="A731" t="s">
        <v>1131</v>
      </c>
      <c r="B731" t="s">
        <v>522</v>
      </c>
      <c r="C731">
        <v>27</v>
      </c>
      <c r="D731">
        <v>27</v>
      </c>
    </row>
    <row r="732" spans="1:4" x14ac:dyDescent="0.2">
      <c r="A732" t="s">
        <v>1132</v>
      </c>
      <c r="B732" t="s">
        <v>522</v>
      </c>
      <c r="C732">
        <v>32</v>
      </c>
      <c r="D732">
        <v>32</v>
      </c>
    </row>
    <row r="733" spans="1:4" x14ac:dyDescent="0.2">
      <c r="A733" t="s">
        <v>1133</v>
      </c>
      <c r="B733" t="s">
        <v>522</v>
      </c>
      <c r="C733">
        <v>32</v>
      </c>
      <c r="D733">
        <v>32</v>
      </c>
    </row>
    <row r="734" spans="1:4" x14ac:dyDescent="0.2">
      <c r="A734" t="s">
        <v>632</v>
      </c>
      <c r="B734" t="s">
        <v>522</v>
      </c>
      <c r="C734">
        <v>32</v>
      </c>
      <c r="D734">
        <v>32</v>
      </c>
    </row>
    <row r="735" spans="1:4" x14ac:dyDescent="0.2">
      <c r="A735" t="s">
        <v>893</v>
      </c>
      <c r="B735" t="s">
        <v>522</v>
      </c>
      <c r="C735">
        <v>34</v>
      </c>
      <c r="D735">
        <v>34</v>
      </c>
    </row>
    <row r="736" spans="1:4" x14ac:dyDescent="0.2">
      <c r="A736" t="s">
        <v>1134</v>
      </c>
      <c r="B736" t="s">
        <v>522</v>
      </c>
      <c r="C736">
        <v>35</v>
      </c>
      <c r="D736">
        <v>35</v>
      </c>
    </row>
    <row r="737" spans="1:4" x14ac:dyDescent="0.2">
      <c r="A737" t="s">
        <v>1135</v>
      </c>
      <c r="B737" t="s">
        <v>522</v>
      </c>
      <c r="C737">
        <v>40</v>
      </c>
      <c r="D737">
        <v>40</v>
      </c>
    </row>
    <row r="738" spans="1:4" x14ac:dyDescent="0.2">
      <c r="A738" t="s">
        <v>1136</v>
      </c>
      <c r="B738" t="s">
        <v>522</v>
      </c>
      <c r="C738">
        <v>54</v>
      </c>
      <c r="D738">
        <v>56</v>
      </c>
    </row>
    <row r="739" spans="1:4" x14ac:dyDescent="0.2">
      <c r="A739" t="s">
        <v>1137</v>
      </c>
      <c r="B739" t="s">
        <v>522</v>
      </c>
      <c r="C739">
        <v>62</v>
      </c>
      <c r="D739">
        <v>63</v>
      </c>
    </row>
    <row r="740" spans="1:4" x14ac:dyDescent="0.2">
      <c r="A740" t="s">
        <v>632</v>
      </c>
      <c r="B740" t="s">
        <v>524</v>
      </c>
      <c r="C740">
        <v>8</v>
      </c>
      <c r="D740">
        <v>7</v>
      </c>
    </row>
    <row r="741" spans="1:4" x14ac:dyDescent="0.2">
      <c r="A741" t="s">
        <v>1138</v>
      </c>
      <c r="B741" t="s">
        <v>524</v>
      </c>
      <c r="C741">
        <v>24</v>
      </c>
      <c r="D741">
        <v>25</v>
      </c>
    </row>
    <row r="742" spans="1:4" x14ac:dyDescent="0.2">
      <c r="A742" t="s">
        <v>1139</v>
      </c>
      <c r="B742" t="s">
        <v>524</v>
      </c>
      <c r="C742">
        <v>29</v>
      </c>
      <c r="D742">
        <v>29</v>
      </c>
    </row>
    <row r="743" spans="1:4" x14ac:dyDescent="0.2">
      <c r="A743" t="s">
        <v>1140</v>
      </c>
      <c r="B743" t="s">
        <v>524</v>
      </c>
      <c r="C743">
        <v>29</v>
      </c>
      <c r="D743">
        <v>29</v>
      </c>
    </row>
    <row r="744" spans="1:4" x14ac:dyDescent="0.2">
      <c r="A744" t="s">
        <v>1141</v>
      </c>
      <c r="B744" t="s">
        <v>524</v>
      </c>
      <c r="C744">
        <v>32</v>
      </c>
      <c r="D744">
        <v>32</v>
      </c>
    </row>
    <row r="745" spans="1:4" x14ac:dyDescent="0.2">
      <c r="A745" t="s">
        <v>1142</v>
      </c>
      <c r="B745" t="s">
        <v>524</v>
      </c>
      <c r="C745">
        <v>42</v>
      </c>
      <c r="D745">
        <v>42</v>
      </c>
    </row>
    <row r="746" spans="1:4" x14ac:dyDescent="0.2">
      <c r="A746" t="s">
        <v>1143</v>
      </c>
      <c r="B746" t="s">
        <v>524</v>
      </c>
      <c r="C746">
        <v>50</v>
      </c>
      <c r="D746">
        <v>50</v>
      </c>
    </row>
    <row r="747" spans="1:4" x14ac:dyDescent="0.2">
      <c r="A747" t="s">
        <v>1144</v>
      </c>
      <c r="B747" t="s">
        <v>524</v>
      </c>
      <c r="C747">
        <v>53</v>
      </c>
      <c r="D747">
        <v>54</v>
      </c>
    </row>
    <row r="748" spans="1:4" x14ac:dyDescent="0.2">
      <c r="A748" t="s">
        <v>1145</v>
      </c>
      <c r="B748" t="s">
        <v>524</v>
      </c>
      <c r="C748">
        <v>56</v>
      </c>
      <c r="D748">
        <v>56</v>
      </c>
    </row>
    <row r="749" spans="1:4" x14ac:dyDescent="0.2">
      <c r="A749" t="s">
        <v>1146</v>
      </c>
      <c r="B749" t="s">
        <v>526</v>
      </c>
      <c r="C749">
        <v>32</v>
      </c>
      <c r="D749">
        <v>32</v>
      </c>
    </row>
    <row r="750" spans="1:4" x14ac:dyDescent="0.2">
      <c r="A750" t="s">
        <v>1147</v>
      </c>
      <c r="B750" t="s">
        <v>526</v>
      </c>
      <c r="C750">
        <v>48</v>
      </c>
      <c r="D750">
        <v>48</v>
      </c>
    </row>
    <row r="751" spans="1:4" x14ac:dyDescent="0.2">
      <c r="A751" t="s">
        <v>1148</v>
      </c>
      <c r="B751" t="s">
        <v>526</v>
      </c>
      <c r="C751">
        <v>55</v>
      </c>
      <c r="D751">
        <v>55</v>
      </c>
    </row>
    <row r="752" spans="1:4" x14ac:dyDescent="0.2">
      <c r="A752" t="s">
        <v>1149</v>
      </c>
      <c r="B752" t="s">
        <v>526</v>
      </c>
      <c r="C752">
        <v>82</v>
      </c>
      <c r="D752">
        <v>82</v>
      </c>
    </row>
    <row r="753" spans="1:4" x14ac:dyDescent="0.2">
      <c r="A753" t="s">
        <v>1150</v>
      </c>
      <c r="B753" t="s">
        <v>526</v>
      </c>
      <c r="C753">
        <v>118</v>
      </c>
      <c r="D753">
        <v>120</v>
      </c>
    </row>
    <row r="754" spans="1:4" x14ac:dyDescent="0.2">
      <c r="A754" t="s">
        <v>1151</v>
      </c>
      <c r="B754" t="s">
        <v>1152</v>
      </c>
      <c r="C754">
        <v>14</v>
      </c>
      <c r="D754">
        <v>14</v>
      </c>
    </row>
    <row r="755" spans="1:4" x14ac:dyDescent="0.2">
      <c r="A755" t="s">
        <v>1153</v>
      </c>
      <c r="B755" t="s">
        <v>1152</v>
      </c>
      <c r="C755">
        <v>36</v>
      </c>
      <c r="D755">
        <v>36</v>
      </c>
    </row>
    <row r="756" spans="1:4" x14ac:dyDescent="0.2">
      <c r="A756" t="s">
        <v>1154</v>
      </c>
      <c r="B756" t="s">
        <v>529</v>
      </c>
      <c r="C756">
        <v>14</v>
      </c>
      <c r="D756">
        <v>14</v>
      </c>
    </row>
    <row r="757" spans="1:4" x14ac:dyDescent="0.2">
      <c r="A757" t="s">
        <v>1155</v>
      </c>
      <c r="B757" t="s">
        <v>529</v>
      </c>
      <c r="C757">
        <v>14</v>
      </c>
      <c r="D757">
        <v>14</v>
      </c>
    </row>
    <row r="758" spans="1:4" x14ac:dyDescent="0.2">
      <c r="A758" t="s">
        <v>1328</v>
      </c>
      <c r="B758" t="s">
        <v>529</v>
      </c>
      <c r="C758">
        <v>18</v>
      </c>
      <c r="D758">
        <v>17</v>
      </c>
    </row>
    <row r="759" spans="1:4" x14ac:dyDescent="0.2">
      <c r="A759" t="s">
        <v>510</v>
      </c>
      <c r="B759" t="s">
        <v>529</v>
      </c>
      <c r="C759">
        <v>21</v>
      </c>
      <c r="D759">
        <v>21</v>
      </c>
    </row>
    <row r="760" spans="1:4" x14ac:dyDescent="0.2">
      <c r="A760" t="s">
        <v>1156</v>
      </c>
      <c r="B760" t="s">
        <v>529</v>
      </c>
      <c r="C760">
        <v>24</v>
      </c>
      <c r="D760">
        <v>24</v>
      </c>
    </row>
    <row r="761" spans="1:4" x14ac:dyDescent="0.2">
      <c r="A761" t="s">
        <v>1157</v>
      </c>
      <c r="B761" t="s">
        <v>529</v>
      </c>
      <c r="C761">
        <v>25</v>
      </c>
      <c r="D761">
        <v>26</v>
      </c>
    </row>
    <row r="762" spans="1:4" x14ac:dyDescent="0.2">
      <c r="A762" t="s">
        <v>1158</v>
      </c>
      <c r="B762" t="s">
        <v>529</v>
      </c>
      <c r="C762">
        <v>25</v>
      </c>
      <c r="D762">
        <v>28</v>
      </c>
    </row>
    <row r="763" spans="1:4" x14ac:dyDescent="0.2">
      <c r="A763" t="s">
        <v>1159</v>
      </c>
      <c r="B763" t="s">
        <v>529</v>
      </c>
      <c r="C763">
        <v>30</v>
      </c>
      <c r="D763">
        <v>30</v>
      </c>
    </row>
    <row r="764" spans="1:4" x14ac:dyDescent="0.2">
      <c r="A764" t="s">
        <v>1160</v>
      </c>
      <c r="B764" t="s">
        <v>529</v>
      </c>
      <c r="C764">
        <v>31</v>
      </c>
      <c r="D764">
        <v>26</v>
      </c>
    </row>
    <row r="765" spans="1:4" x14ac:dyDescent="0.2">
      <c r="A765" t="s">
        <v>1161</v>
      </c>
      <c r="B765" t="s">
        <v>529</v>
      </c>
      <c r="C765">
        <v>32</v>
      </c>
      <c r="D765">
        <v>34</v>
      </c>
    </row>
    <row r="766" spans="1:4" x14ac:dyDescent="0.2">
      <c r="A766" t="s">
        <v>1162</v>
      </c>
      <c r="B766" t="s">
        <v>529</v>
      </c>
      <c r="C766">
        <v>32</v>
      </c>
      <c r="D766">
        <v>31</v>
      </c>
    </row>
    <row r="767" spans="1:4" x14ac:dyDescent="0.2">
      <c r="A767" t="s">
        <v>1163</v>
      </c>
      <c r="B767" t="s">
        <v>529</v>
      </c>
      <c r="C767">
        <v>42</v>
      </c>
      <c r="D767">
        <v>42</v>
      </c>
    </row>
    <row r="768" spans="1:4" x14ac:dyDescent="0.2">
      <c r="A768" t="s">
        <v>1164</v>
      </c>
      <c r="B768" t="s">
        <v>529</v>
      </c>
      <c r="C768">
        <v>45</v>
      </c>
      <c r="D768">
        <v>45</v>
      </c>
    </row>
    <row r="769" spans="1:4" x14ac:dyDescent="0.2">
      <c r="A769" t="s">
        <v>1165</v>
      </c>
      <c r="B769" t="s">
        <v>529</v>
      </c>
      <c r="C769">
        <v>45</v>
      </c>
      <c r="D769">
        <v>45</v>
      </c>
    </row>
    <row r="770" spans="1:4" x14ac:dyDescent="0.2">
      <c r="A770" t="s">
        <v>1166</v>
      </c>
      <c r="B770" t="s">
        <v>529</v>
      </c>
      <c r="C770">
        <v>55</v>
      </c>
      <c r="D770">
        <v>55</v>
      </c>
    </row>
    <row r="771" spans="1:4" x14ac:dyDescent="0.2">
      <c r="A771" t="s">
        <v>1167</v>
      </c>
      <c r="B771" t="s">
        <v>531</v>
      </c>
      <c r="C771">
        <v>10</v>
      </c>
      <c r="D771">
        <v>10</v>
      </c>
    </row>
    <row r="772" spans="1:4" x14ac:dyDescent="0.2">
      <c r="A772" t="s">
        <v>1168</v>
      </c>
      <c r="B772" t="s">
        <v>531</v>
      </c>
      <c r="C772">
        <v>18</v>
      </c>
      <c r="D772">
        <v>18</v>
      </c>
    </row>
    <row r="773" spans="1:4" x14ac:dyDescent="0.2">
      <c r="A773" t="s">
        <v>1169</v>
      </c>
      <c r="B773" t="s">
        <v>531</v>
      </c>
      <c r="C773">
        <v>18</v>
      </c>
      <c r="D773">
        <v>18</v>
      </c>
    </row>
    <row r="774" spans="1:4" x14ac:dyDescent="0.2">
      <c r="A774" t="s">
        <v>1170</v>
      </c>
      <c r="B774" t="s">
        <v>531</v>
      </c>
      <c r="C774">
        <v>27</v>
      </c>
      <c r="D774">
        <v>28</v>
      </c>
    </row>
    <row r="775" spans="1:4" x14ac:dyDescent="0.2">
      <c r="A775" t="s">
        <v>1171</v>
      </c>
      <c r="B775" t="s">
        <v>531</v>
      </c>
      <c r="C775">
        <v>29</v>
      </c>
      <c r="D775">
        <v>29</v>
      </c>
    </row>
    <row r="776" spans="1:4" x14ac:dyDescent="0.2">
      <c r="A776" t="s">
        <v>1172</v>
      </c>
      <c r="B776" t="s">
        <v>531</v>
      </c>
      <c r="C776">
        <v>33</v>
      </c>
      <c r="D776">
        <v>33</v>
      </c>
    </row>
    <row r="777" spans="1:4" x14ac:dyDescent="0.2">
      <c r="A777" t="s">
        <v>1173</v>
      </c>
      <c r="B777" t="s">
        <v>531</v>
      </c>
      <c r="C777">
        <v>52</v>
      </c>
      <c r="D777">
        <v>52</v>
      </c>
    </row>
    <row r="778" spans="1:4" x14ac:dyDescent="0.2">
      <c r="A778" t="s">
        <v>1174</v>
      </c>
      <c r="B778" t="s">
        <v>531</v>
      </c>
      <c r="C778">
        <v>52</v>
      </c>
      <c r="D778">
        <v>52</v>
      </c>
    </row>
    <row r="779" spans="1:4" x14ac:dyDescent="0.2">
      <c r="A779" t="s">
        <v>1175</v>
      </c>
      <c r="B779" t="s">
        <v>531</v>
      </c>
      <c r="C779">
        <v>105</v>
      </c>
      <c r="D779">
        <v>105</v>
      </c>
    </row>
    <row r="780" spans="1:4" x14ac:dyDescent="0.2">
      <c r="A780" t="s">
        <v>1176</v>
      </c>
      <c r="B780" t="s">
        <v>533</v>
      </c>
      <c r="C780">
        <v>20</v>
      </c>
      <c r="D780">
        <v>20</v>
      </c>
    </row>
    <row r="781" spans="1:4" x14ac:dyDescent="0.2">
      <c r="A781" t="s">
        <v>1177</v>
      </c>
      <c r="B781" t="s">
        <v>533</v>
      </c>
      <c r="C781">
        <v>24</v>
      </c>
      <c r="D781">
        <v>24</v>
      </c>
    </row>
    <row r="782" spans="1:4" x14ac:dyDescent="0.2">
      <c r="A782" t="s">
        <v>1178</v>
      </c>
      <c r="B782" t="s">
        <v>533</v>
      </c>
      <c r="C782">
        <v>24</v>
      </c>
      <c r="D782">
        <v>24</v>
      </c>
    </row>
    <row r="783" spans="1:4" x14ac:dyDescent="0.2">
      <c r="A783" t="s">
        <v>1179</v>
      </c>
      <c r="B783" t="s">
        <v>533</v>
      </c>
      <c r="C783">
        <v>26</v>
      </c>
      <c r="D783">
        <v>28</v>
      </c>
    </row>
    <row r="784" spans="1:4" x14ac:dyDescent="0.2">
      <c r="A784" t="s">
        <v>1180</v>
      </c>
      <c r="B784" t="s">
        <v>533</v>
      </c>
      <c r="C784">
        <v>30</v>
      </c>
      <c r="D784">
        <v>30</v>
      </c>
    </row>
    <row r="785" spans="1:4" x14ac:dyDescent="0.2">
      <c r="A785" t="s">
        <v>1181</v>
      </c>
      <c r="B785" t="s">
        <v>533</v>
      </c>
      <c r="C785">
        <v>32</v>
      </c>
      <c r="D785">
        <v>32</v>
      </c>
    </row>
    <row r="786" spans="1:4" x14ac:dyDescent="0.2">
      <c r="A786" t="s">
        <v>1182</v>
      </c>
      <c r="B786" t="s">
        <v>533</v>
      </c>
      <c r="C786">
        <v>36</v>
      </c>
      <c r="D786">
        <v>36</v>
      </c>
    </row>
    <row r="787" spans="1:4" x14ac:dyDescent="0.2">
      <c r="A787" t="s">
        <v>1330</v>
      </c>
      <c r="B787" t="s">
        <v>533</v>
      </c>
      <c r="C787">
        <v>38</v>
      </c>
      <c r="D787">
        <v>38</v>
      </c>
    </row>
    <row r="788" spans="1:4" x14ac:dyDescent="0.2">
      <c r="A788" t="s">
        <v>1183</v>
      </c>
      <c r="B788" t="s">
        <v>533</v>
      </c>
      <c r="C788">
        <v>40</v>
      </c>
      <c r="D788">
        <v>40</v>
      </c>
    </row>
    <row r="789" spans="1:4" x14ac:dyDescent="0.2">
      <c r="A789" t="s">
        <v>1184</v>
      </c>
      <c r="B789" t="s">
        <v>533</v>
      </c>
      <c r="C789">
        <v>43</v>
      </c>
      <c r="D789">
        <v>43</v>
      </c>
    </row>
    <row r="790" spans="1:4" x14ac:dyDescent="0.2">
      <c r="A790" t="s">
        <v>1185</v>
      </c>
      <c r="B790" t="s">
        <v>533</v>
      </c>
      <c r="C790">
        <v>45</v>
      </c>
      <c r="D790">
        <v>45</v>
      </c>
    </row>
    <row r="791" spans="1:4" x14ac:dyDescent="0.2">
      <c r="A791" t="s">
        <v>1186</v>
      </c>
      <c r="B791" t="s">
        <v>533</v>
      </c>
      <c r="C791">
        <v>50</v>
      </c>
      <c r="D791">
        <v>50</v>
      </c>
    </row>
    <row r="792" spans="1:4" x14ac:dyDescent="0.2">
      <c r="A792" t="s">
        <v>1187</v>
      </c>
      <c r="B792" t="s">
        <v>533</v>
      </c>
      <c r="C792">
        <v>50</v>
      </c>
      <c r="D792">
        <v>50</v>
      </c>
    </row>
    <row r="793" spans="1:4" x14ac:dyDescent="0.2">
      <c r="A793" t="s">
        <v>1188</v>
      </c>
      <c r="B793" t="s">
        <v>533</v>
      </c>
      <c r="C793">
        <v>50</v>
      </c>
      <c r="D793">
        <v>50</v>
      </c>
    </row>
    <row r="794" spans="1:4" x14ac:dyDescent="0.2">
      <c r="A794" t="s">
        <v>1189</v>
      </c>
      <c r="B794" t="s">
        <v>533</v>
      </c>
      <c r="C794">
        <v>54</v>
      </c>
      <c r="D794">
        <v>54</v>
      </c>
    </row>
    <row r="795" spans="1:4" x14ac:dyDescent="0.2">
      <c r="A795" t="s">
        <v>1191</v>
      </c>
      <c r="B795" t="s">
        <v>533</v>
      </c>
      <c r="C795">
        <v>61</v>
      </c>
      <c r="D795">
        <v>61</v>
      </c>
    </row>
    <row r="796" spans="1:4" x14ac:dyDescent="0.2">
      <c r="A796" t="s">
        <v>1192</v>
      </c>
      <c r="B796" t="s">
        <v>533</v>
      </c>
      <c r="C796">
        <v>66</v>
      </c>
      <c r="D796">
        <v>66</v>
      </c>
    </row>
    <row r="797" spans="1:4" x14ac:dyDescent="0.2">
      <c r="A797" t="s">
        <v>441</v>
      </c>
      <c r="B797" t="s">
        <v>533</v>
      </c>
      <c r="C797">
        <v>72</v>
      </c>
      <c r="D797">
        <v>72</v>
      </c>
    </row>
    <row r="798" spans="1:4" x14ac:dyDescent="0.2">
      <c r="A798" t="s">
        <v>1194</v>
      </c>
      <c r="B798" t="s">
        <v>533</v>
      </c>
      <c r="C798">
        <v>76</v>
      </c>
    </row>
    <row r="799" spans="1:4" x14ac:dyDescent="0.2">
      <c r="A799" t="s">
        <v>1193</v>
      </c>
      <c r="B799" t="s">
        <v>533</v>
      </c>
      <c r="C799">
        <v>77</v>
      </c>
      <c r="D799">
        <v>77</v>
      </c>
    </row>
    <row r="800" spans="1:4" x14ac:dyDescent="0.2">
      <c r="A800" t="s">
        <v>1401</v>
      </c>
      <c r="B800" t="s">
        <v>533</v>
      </c>
    </row>
    <row r="801" spans="1:4" x14ac:dyDescent="0.2">
      <c r="A801" t="s">
        <v>1046</v>
      </c>
      <c r="B801" t="s">
        <v>535</v>
      </c>
      <c r="C801">
        <v>24</v>
      </c>
      <c r="D801">
        <v>24</v>
      </c>
    </row>
    <row r="802" spans="1:4" x14ac:dyDescent="0.2">
      <c r="A802" t="s">
        <v>1195</v>
      </c>
      <c r="B802" t="s">
        <v>535</v>
      </c>
      <c r="C802">
        <v>24</v>
      </c>
      <c r="D802">
        <v>24</v>
      </c>
    </row>
    <row r="803" spans="1:4" x14ac:dyDescent="0.2">
      <c r="A803" t="s">
        <v>1196</v>
      </c>
      <c r="B803" t="s">
        <v>535</v>
      </c>
      <c r="C803">
        <v>24</v>
      </c>
      <c r="D803">
        <v>24</v>
      </c>
    </row>
    <row r="804" spans="1:4" x14ac:dyDescent="0.2">
      <c r="A804" t="s">
        <v>1197</v>
      </c>
      <c r="B804" t="s">
        <v>535</v>
      </c>
      <c r="C804">
        <v>36</v>
      </c>
      <c r="D804">
        <v>36</v>
      </c>
    </row>
    <row r="805" spans="1:4" x14ac:dyDescent="0.2">
      <c r="A805" t="s">
        <v>1087</v>
      </c>
      <c r="B805" t="s">
        <v>535</v>
      </c>
      <c r="C805">
        <v>37</v>
      </c>
      <c r="D805">
        <v>37</v>
      </c>
    </row>
    <row r="806" spans="1:4" x14ac:dyDescent="0.2">
      <c r="A806" t="s">
        <v>1057</v>
      </c>
      <c r="B806" t="s">
        <v>535</v>
      </c>
      <c r="C806">
        <v>48</v>
      </c>
      <c r="D806">
        <v>48</v>
      </c>
    </row>
    <row r="807" spans="1:4" x14ac:dyDescent="0.2">
      <c r="A807" t="s">
        <v>1198</v>
      </c>
      <c r="B807" t="s">
        <v>535</v>
      </c>
      <c r="C807">
        <v>53</v>
      </c>
      <c r="D807">
        <v>53</v>
      </c>
    </row>
    <row r="808" spans="1:4" x14ac:dyDescent="0.2">
      <c r="A808" t="s">
        <v>1199</v>
      </c>
      <c r="B808" t="s">
        <v>535</v>
      </c>
      <c r="C808">
        <v>59</v>
      </c>
      <c r="D808">
        <v>59</v>
      </c>
    </row>
    <row r="809" spans="1:4" x14ac:dyDescent="0.2">
      <c r="A809" t="s">
        <v>1200</v>
      </c>
      <c r="B809" t="s">
        <v>535</v>
      </c>
      <c r="C809">
        <v>84</v>
      </c>
      <c r="D809">
        <v>84</v>
      </c>
    </row>
    <row r="810" spans="1:4" x14ac:dyDescent="0.2">
      <c r="A810" t="s">
        <v>1201</v>
      </c>
      <c r="B810" t="s">
        <v>1202</v>
      </c>
      <c r="C810">
        <v>16</v>
      </c>
      <c r="D810">
        <v>16</v>
      </c>
    </row>
    <row r="811" spans="1:4" x14ac:dyDescent="0.2">
      <c r="A811" t="s">
        <v>1203</v>
      </c>
      <c r="B811" t="s">
        <v>1202</v>
      </c>
      <c r="C811">
        <v>18</v>
      </c>
      <c r="D811">
        <v>18</v>
      </c>
    </row>
    <row r="812" spans="1:4" x14ac:dyDescent="0.2">
      <c r="A812" t="s">
        <v>1204</v>
      </c>
      <c r="B812" t="s">
        <v>1202</v>
      </c>
      <c r="C812">
        <v>21</v>
      </c>
      <c r="D812">
        <v>21</v>
      </c>
    </row>
    <row r="813" spans="1:4" x14ac:dyDescent="0.2">
      <c r="A813" t="s">
        <v>1205</v>
      </c>
      <c r="B813" t="s">
        <v>1202</v>
      </c>
      <c r="C813">
        <v>24</v>
      </c>
      <c r="D813">
        <v>24</v>
      </c>
    </row>
    <row r="814" spans="1:4" x14ac:dyDescent="0.2">
      <c r="A814" t="s">
        <v>1206</v>
      </c>
      <c r="B814" t="s">
        <v>1202</v>
      </c>
      <c r="C814">
        <v>24</v>
      </c>
      <c r="D814">
        <v>24</v>
      </c>
    </row>
    <row r="815" spans="1:4" x14ac:dyDescent="0.2">
      <c r="A815" t="s">
        <v>1402</v>
      </c>
      <c r="B815" t="s">
        <v>1202</v>
      </c>
      <c r="C815">
        <v>24</v>
      </c>
      <c r="D815">
        <v>25</v>
      </c>
    </row>
    <row r="816" spans="1:4" x14ac:dyDescent="0.2">
      <c r="A816" t="s">
        <v>1403</v>
      </c>
      <c r="B816" t="s">
        <v>1202</v>
      </c>
      <c r="C816">
        <v>24</v>
      </c>
      <c r="D816">
        <v>25</v>
      </c>
    </row>
    <row r="817" spans="1:4" x14ac:dyDescent="0.2">
      <c r="A817" t="s">
        <v>1207</v>
      </c>
      <c r="B817" t="s">
        <v>1202</v>
      </c>
      <c r="C817">
        <v>25</v>
      </c>
      <c r="D817">
        <v>22</v>
      </c>
    </row>
    <row r="818" spans="1:4" x14ac:dyDescent="0.2">
      <c r="A818" t="s">
        <v>1208</v>
      </c>
      <c r="B818" t="s">
        <v>1202</v>
      </c>
      <c r="C818">
        <v>26</v>
      </c>
      <c r="D818">
        <v>26</v>
      </c>
    </row>
    <row r="819" spans="1:4" x14ac:dyDescent="0.2">
      <c r="A819" t="s">
        <v>1209</v>
      </c>
      <c r="B819" t="s">
        <v>1202</v>
      </c>
      <c r="C819">
        <v>28</v>
      </c>
      <c r="D819">
        <v>28</v>
      </c>
    </row>
    <row r="820" spans="1:4" x14ac:dyDescent="0.2">
      <c r="A820" t="s">
        <v>1210</v>
      </c>
      <c r="B820" t="s">
        <v>1202</v>
      </c>
      <c r="C820">
        <v>29</v>
      </c>
      <c r="D820">
        <v>29</v>
      </c>
    </row>
    <row r="821" spans="1:4" x14ac:dyDescent="0.2">
      <c r="A821" t="s">
        <v>1211</v>
      </c>
      <c r="B821" t="s">
        <v>1202</v>
      </c>
      <c r="C821">
        <v>30</v>
      </c>
      <c r="D821">
        <v>30</v>
      </c>
    </row>
    <row r="822" spans="1:4" x14ac:dyDescent="0.2">
      <c r="A822" t="s">
        <v>1212</v>
      </c>
      <c r="B822" t="s">
        <v>1202</v>
      </c>
      <c r="C822">
        <v>35</v>
      </c>
      <c r="D822">
        <v>35</v>
      </c>
    </row>
    <row r="823" spans="1:4" x14ac:dyDescent="0.2">
      <c r="A823" t="s">
        <v>1213</v>
      </c>
      <c r="B823" t="s">
        <v>1202</v>
      </c>
      <c r="C823">
        <v>54</v>
      </c>
      <c r="D823">
        <v>54</v>
      </c>
    </row>
    <row r="824" spans="1:4" x14ac:dyDescent="0.2">
      <c r="A824" t="s">
        <v>1214</v>
      </c>
      <c r="B824" t="s">
        <v>1202</v>
      </c>
      <c r="C824">
        <v>60</v>
      </c>
      <c r="D824">
        <v>64</v>
      </c>
    </row>
    <row r="825" spans="1:4" x14ac:dyDescent="0.2">
      <c r="A825" t="s">
        <v>1215</v>
      </c>
      <c r="B825" t="s">
        <v>1202</v>
      </c>
      <c r="C825">
        <v>60</v>
      </c>
      <c r="D825">
        <v>60</v>
      </c>
    </row>
    <row r="826" spans="1:4" x14ac:dyDescent="0.2">
      <c r="A826" t="s">
        <v>1216</v>
      </c>
      <c r="B826" t="s">
        <v>1202</v>
      </c>
      <c r="C826">
        <v>62</v>
      </c>
      <c r="D826">
        <v>63</v>
      </c>
    </row>
    <row r="827" spans="1:4" x14ac:dyDescent="0.2">
      <c r="A827" t="s">
        <v>1217</v>
      </c>
      <c r="B827" t="s">
        <v>1202</v>
      </c>
      <c r="C827">
        <v>92</v>
      </c>
      <c r="D827">
        <v>92</v>
      </c>
    </row>
    <row r="828" spans="1:4" x14ac:dyDescent="0.2">
      <c r="A828" t="s">
        <v>1218</v>
      </c>
      <c r="B828" t="s">
        <v>1202</v>
      </c>
      <c r="C828">
        <v>99</v>
      </c>
      <c r="D828">
        <v>99</v>
      </c>
    </row>
    <row r="829" spans="1:4" x14ac:dyDescent="0.2">
      <c r="A829" t="s">
        <v>1219</v>
      </c>
      <c r="B829" t="s">
        <v>537</v>
      </c>
      <c r="C829">
        <v>26</v>
      </c>
      <c r="D829">
        <v>26</v>
      </c>
    </row>
    <row r="830" spans="1:4" x14ac:dyDescent="0.2">
      <c r="A830" t="s">
        <v>1221</v>
      </c>
      <c r="B830" t="s">
        <v>537</v>
      </c>
      <c r="C830">
        <v>27</v>
      </c>
      <c r="D830">
        <v>27</v>
      </c>
    </row>
    <row r="831" spans="1:4" x14ac:dyDescent="0.2">
      <c r="A831" t="s">
        <v>1220</v>
      </c>
      <c r="B831" t="s">
        <v>537</v>
      </c>
      <c r="C831">
        <v>28</v>
      </c>
      <c r="D831">
        <v>25</v>
      </c>
    </row>
    <row r="832" spans="1:4" x14ac:dyDescent="0.2">
      <c r="A832" t="s">
        <v>1404</v>
      </c>
      <c r="B832" t="s">
        <v>537</v>
      </c>
      <c r="C832">
        <v>29</v>
      </c>
      <c r="D832">
        <v>29</v>
      </c>
    </row>
    <row r="833" spans="1:4" x14ac:dyDescent="0.2">
      <c r="A833" t="s">
        <v>1223</v>
      </c>
      <c r="B833" t="s">
        <v>537</v>
      </c>
      <c r="C833">
        <v>36</v>
      </c>
      <c r="D833">
        <v>36</v>
      </c>
    </row>
    <row r="834" spans="1:4" x14ac:dyDescent="0.2">
      <c r="A834" t="s">
        <v>1222</v>
      </c>
      <c r="B834" t="s">
        <v>537</v>
      </c>
      <c r="C834">
        <v>39</v>
      </c>
      <c r="D834">
        <v>38</v>
      </c>
    </row>
    <row r="835" spans="1:4" x14ac:dyDescent="0.2">
      <c r="A835" t="s">
        <v>1224</v>
      </c>
      <c r="B835" t="s">
        <v>537</v>
      </c>
      <c r="C835">
        <v>53</v>
      </c>
      <c r="D835">
        <v>52</v>
      </c>
    </row>
    <row r="836" spans="1:4" x14ac:dyDescent="0.2">
      <c r="A836" t="s">
        <v>1225</v>
      </c>
      <c r="B836" t="s">
        <v>537</v>
      </c>
      <c r="C836">
        <v>61</v>
      </c>
      <c r="D836">
        <v>61</v>
      </c>
    </row>
    <row r="837" spans="1:4" x14ac:dyDescent="0.2">
      <c r="A837" t="s">
        <v>1226</v>
      </c>
      <c r="B837" t="s">
        <v>537</v>
      </c>
      <c r="C837">
        <v>77</v>
      </c>
      <c r="D837">
        <v>76</v>
      </c>
    </row>
    <row r="838" spans="1:4" x14ac:dyDescent="0.2">
      <c r="A838" t="s">
        <v>1227</v>
      </c>
      <c r="B838" t="s">
        <v>537</v>
      </c>
      <c r="C838">
        <v>80</v>
      </c>
      <c r="D838">
        <v>76</v>
      </c>
    </row>
    <row r="839" spans="1:4" x14ac:dyDescent="0.2">
      <c r="A839" t="s">
        <v>1228</v>
      </c>
      <c r="B839" t="s">
        <v>539</v>
      </c>
      <c r="C839">
        <v>17</v>
      </c>
      <c r="D839">
        <v>17</v>
      </c>
    </row>
    <row r="840" spans="1:4" x14ac:dyDescent="0.2">
      <c r="A840" t="s">
        <v>1229</v>
      </c>
      <c r="B840" t="s">
        <v>539</v>
      </c>
      <c r="C840">
        <v>32</v>
      </c>
      <c r="D840">
        <v>31</v>
      </c>
    </row>
    <row r="841" spans="1:4" x14ac:dyDescent="0.2">
      <c r="A841" t="s">
        <v>1230</v>
      </c>
      <c r="B841" t="s">
        <v>539</v>
      </c>
      <c r="C841">
        <v>44</v>
      </c>
      <c r="D841">
        <v>44</v>
      </c>
    </row>
    <row r="842" spans="1:4" x14ac:dyDescent="0.2">
      <c r="A842" t="s">
        <v>1231</v>
      </c>
      <c r="B842" t="s">
        <v>541</v>
      </c>
      <c r="C842">
        <v>20</v>
      </c>
      <c r="D842">
        <v>20</v>
      </c>
    </row>
    <row r="843" spans="1:4" x14ac:dyDescent="0.2">
      <c r="A843" t="s">
        <v>1232</v>
      </c>
      <c r="B843" t="s">
        <v>541</v>
      </c>
      <c r="C843">
        <v>24</v>
      </c>
      <c r="D843">
        <v>24</v>
      </c>
    </row>
    <row r="844" spans="1:4" x14ac:dyDescent="0.2">
      <c r="A844" t="s">
        <v>1233</v>
      </c>
      <c r="B844" t="s">
        <v>541</v>
      </c>
      <c r="C844">
        <v>26</v>
      </c>
      <c r="D844">
        <v>26</v>
      </c>
    </row>
    <row r="845" spans="1:4" x14ac:dyDescent="0.2">
      <c r="A845" t="s">
        <v>1234</v>
      </c>
      <c r="B845" t="s">
        <v>541</v>
      </c>
      <c r="C845">
        <v>32</v>
      </c>
      <c r="D845">
        <v>32</v>
      </c>
    </row>
    <row r="846" spans="1:4" x14ac:dyDescent="0.2">
      <c r="A846" t="s">
        <v>1235</v>
      </c>
      <c r="B846" t="s">
        <v>541</v>
      </c>
      <c r="C846">
        <v>37</v>
      </c>
      <c r="D846">
        <v>37</v>
      </c>
    </row>
    <row r="847" spans="1:4" x14ac:dyDescent="0.2">
      <c r="A847" t="s">
        <v>1236</v>
      </c>
      <c r="B847" t="s">
        <v>541</v>
      </c>
      <c r="C847">
        <v>39</v>
      </c>
      <c r="D847">
        <v>39</v>
      </c>
    </row>
    <row r="848" spans="1:4" x14ac:dyDescent="0.2">
      <c r="A848" t="s">
        <v>1237</v>
      </c>
      <c r="B848" t="s">
        <v>541</v>
      </c>
      <c r="C848">
        <v>40</v>
      </c>
      <c r="D848">
        <v>40</v>
      </c>
    </row>
    <row r="849" spans="1:4" x14ac:dyDescent="0.2">
      <c r="A849" t="s">
        <v>1238</v>
      </c>
      <c r="B849" t="s">
        <v>541</v>
      </c>
      <c r="C849">
        <v>63</v>
      </c>
      <c r="D849">
        <v>69</v>
      </c>
    </row>
    <row r="850" spans="1:4" x14ac:dyDescent="0.2">
      <c r="A850" t="s">
        <v>1239</v>
      </c>
      <c r="B850" t="s">
        <v>541</v>
      </c>
      <c r="C850">
        <v>84</v>
      </c>
      <c r="D850">
        <v>84</v>
      </c>
    </row>
    <row r="851" spans="1:4" x14ac:dyDescent="0.2">
      <c r="A851" t="s">
        <v>1240</v>
      </c>
      <c r="B851" t="s">
        <v>541</v>
      </c>
      <c r="C851">
        <v>84</v>
      </c>
      <c r="D851">
        <v>84</v>
      </c>
    </row>
    <row r="852" spans="1:4" x14ac:dyDescent="0.2">
      <c r="A852" t="s">
        <v>1241</v>
      </c>
      <c r="B852" t="s">
        <v>543</v>
      </c>
      <c r="C852">
        <v>18</v>
      </c>
    </row>
    <row r="853" spans="1:4" x14ac:dyDescent="0.2">
      <c r="A853" t="s">
        <v>1242</v>
      </c>
      <c r="B853" t="s">
        <v>543</v>
      </c>
      <c r="C853">
        <v>20</v>
      </c>
    </row>
    <row r="854" spans="1:4" x14ac:dyDescent="0.2">
      <c r="A854" t="s">
        <v>1028</v>
      </c>
      <c r="B854" t="s">
        <v>543</v>
      </c>
      <c r="C854">
        <v>23</v>
      </c>
    </row>
    <row r="855" spans="1:4" x14ac:dyDescent="0.2">
      <c r="A855" t="s">
        <v>1243</v>
      </c>
      <c r="B855" t="s">
        <v>543</v>
      </c>
      <c r="C855">
        <v>24</v>
      </c>
      <c r="D855">
        <v>24</v>
      </c>
    </row>
    <row r="856" spans="1:4" x14ac:dyDescent="0.2">
      <c r="A856" t="s">
        <v>1244</v>
      </c>
      <c r="B856" t="s">
        <v>543</v>
      </c>
      <c r="C856">
        <v>27</v>
      </c>
    </row>
    <row r="857" spans="1:4" x14ac:dyDescent="0.2">
      <c r="A857" t="s">
        <v>1245</v>
      </c>
      <c r="B857" t="s">
        <v>543</v>
      </c>
      <c r="C857">
        <v>28</v>
      </c>
    </row>
    <row r="858" spans="1:4" x14ac:dyDescent="0.2">
      <c r="A858" t="s">
        <v>1246</v>
      </c>
      <c r="B858" t="s">
        <v>543</v>
      </c>
      <c r="C858">
        <v>28</v>
      </c>
    </row>
    <row r="859" spans="1:4" x14ac:dyDescent="0.2">
      <c r="A859" t="s">
        <v>1224</v>
      </c>
      <c r="B859" t="s">
        <v>543</v>
      </c>
      <c r="C859">
        <v>30</v>
      </c>
    </row>
    <row r="860" spans="1:4" x14ac:dyDescent="0.2">
      <c r="A860" t="s">
        <v>1247</v>
      </c>
      <c r="B860" t="s">
        <v>543</v>
      </c>
      <c r="C860">
        <v>30</v>
      </c>
    </row>
    <row r="861" spans="1:4" x14ac:dyDescent="0.2">
      <c r="A861" t="s">
        <v>1248</v>
      </c>
      <c r="B861" t="s">
        <v>543</v>
      </c>
      <c r="C861">
        <v>30</v>
      </c>
    </row>
    <row r="862" spans="1:4" x14ac:dyDescent="0.2">
      <c r="A862" t="s">
        <v>1249</v>
      </c>
      <c r="B862" t="s">
        <v>543</v>
      </c>
      <c r="C862">
        <v>36</v>
      </c>
    </row>
    <row r="863" spans="1:4" x14ac:dyDescent="0.2">
      <c r="A863" t="s">
        <v>1250</v>
      </c>
      <c r="B863" t="s">
        <v>543</v>
      </c>
      <c r="C863">
        <v>36</v>
      </c>
    </row>
    <row r="864" spans="1:4" x14ac:dyDescent="0.2">
      <c r="A864" t="s">
        <v>1252</v>
      </c>
      <c r="B864" t="s">
        <v>543</v>
      </c>
      <c r="C864">
        <v>39</v>
      </c>
    </row>
    <row r="865" spans="1:4" x14ac:dyDescent="0.2">
      <c r="A865" t="s">
        <v>1265</v>
      </c>
      <c r="B865" t="s">
        <v>543</v>
      </c>
      <c r="C865">
        <v>41</v>
      </c>
    </row>
    <row r="866" spans="1:4" x14ac:dyDescent="0.2">
      <c r="A866" t="s">
        <v>1253</v>
      </c>
      <c r="B866" t="s">
        <v>543</v>
      </c>
      <c r="C866">
        <v>42</v>
      </c>
    </row>
    <row r="867" spans="1:4" x14ac:dyDescent="0.2">
      <c r="A867" t="s">
        <v>1254</v>
      </c>
      <c r="B867" t="s">
        <v>543</v>
      </c>
      <c r="C867">
        <v>43</v>
      </c>
    </row>
    <row r="868" spans="1:4" x14ac:dyDescent="0.2">
      <c r="A868" t="s">
        <v>1255</v>
      </c>
      <c r="B868" t="s">
        <v>543</v>
      </c>
      <c r="C868">
        <v>43</v>
      </c>
    </row>
    <row r="869" spans="1:4" x14ac:dyDescent="0.2">
      <c r="A869" t="s">
        <v>1256</v>
      </c>
      <c r="B869" t="s">
        <v>543</v>
      </c>
      <c r="C869">
        <v>45</v>
      </c>
    </row>
    <row r="870" spans="1:4" x14ac:dyDescent="0.2">
      <c r="A870" t="s">
        <v>1257</v>
      </c>
      <c r="B870" t="s">
        <v>543</v>
      </c>
      <c r="C870">
        <v>45</v>
      </c>
    </row>
    <row r="871" spans="1:4" x14ac:dyDescent="0.2">
      <c r="A871" t="s">
        <v>1258</v>
      </c>
      <c r="B871" t="s">
        <v>543</v>
      </c>
      <c r="C871">
        <v>46</v>
      </c>
    </row>
    <row r="872" spans="1:4" x14ac:dyDescent="0.2">
      <c r="A872" t="s">
        <v>1251</v>
      </c>
      <c r="B872" t="s">
        <v>543</v>
      </c>
      <c r="C872">
        <v>46</v>
      </c>
    </row>
    <row r="873" spans="1:4" x14ac:dyDescent="0.2">
      <c r="A873" t="s">
        <v>1259</v>
      </c>
      <c r="B873" t="s">
        <v>543</v>
      </c>
      <c r="C873">
        <v>48</v>
      </c>
    </row>
    <row r="874" spans="1:4" x14ac:dyDescent="0.2">
      <c r="A874" t="s">
        <v>1262</v>
      </c>
      <c r="B874" t="s">
        <v>543</v>
      </c>
      <c r="C874">
        <v>49</v>
      </c>
    </row>
    <row r="875" spans="1:4" x14ac:dyDescent="0.2">
      <c r="A875" t="s">
        <v>1405</v>
      </c>
      <c r="B875" t="s">
        <v>543</v>
      </c>
      <c r="C875">
        <v>49</v>
      </c>
      <c r="D875">
        <v>49</v>
      </c>
    </row>
    <row r="876" spans="1:4" x14ac:dyDescent="0.2">
      <c r="A876" t="s">
        <v>1260</v>
      </c>
      <c r="B876" t="s">
        <v>543</v>
      </c>
      <c r="C876">
        <v>50</v>
      </c>
    </row>
    <row r="877" spans="1:4" x14ac:dyDescent="0.2">
      <c r="A877" t="s">
        <v>1261</v>
      </c>
      <c r="B877" t="s">
        <v>543</v>
      </c>
      <c r="C877">
        <v>50</v>
      </c>
      <c r="D877">
        <v>50</v>
      </c>
    </row>
    <row r="878" spans="1:4" x14ac:dyDescent="0.2">
      <c r="A878" t="s">
        <v>1263</v>
      </c>
      <c r="B878" t="s">
        <v>543</v>
      </c>
      <c r="C878">
        <v>54</v>
      </c>
    </row>
    <row r="879" spans="1:4" x14ac:dyDescent="0.2">
      <c r="A879" t="s">
        <v>1264</v>
      </c>
      <c r="B879" t="s">
        <v>543</v>
      </c>
      <c r="C879">
        <v>56</v>
      </c>
      <c r="D879">
        <v>62</v>
      </c>
    </row>
    <row r="880" spans="1:4" x14ac:dyDescent="0.2">
      <c r="A880" t="s">
        <v>1266</v>
      </c>
      <c r="B880" t="s">
        <v>543</v>
      </c>
      <c r="C880">
        <v>66</v>
      </c>
    </row>
    <row r="881" spans="1:4" x14ac:dyDescent="0.2">
      <c r="A881" t="s">
        <v>1267</v>
      </c>
      <c r="B881" t="s">
        <v>543</v>
      </c>
      <c r="C881">
        <v>72</v>
      </c>
    </row>
    <row r="882" spans="1:4" x14ac:dyDescent="0.2">
      <c r="A882" t="s">
        <v>1268</v>
      </c>
      <c r="B882" t="s">
        <v>543</v>
      </c>
      <c r="C882">
        <v>72</v>
      </c>
    </row>
    <row r="883" spans="1:4" x14ac:dyDescent="0.2">
      <c r="A883" t="s">
        <v>1269</v>
      </c>
      <c r="B883" t="s">
        <v>543</v>
      </c>
      <c r="C883">
        <v>72</v>
      </c>
    </row>
    <row r="884" spans="1:4" x14ac:dyDescent="0.2">
      <c r="A884" t="s">
        <v>1270</v>
      </c>
      <c r="B884" t="s">
        <v>543</v>
      </c>
      <c r="C884">
        <v>72</v>
      </c>
    </row>
    <row r="885" spans="1:4" x14ac:dyDescent="0.2">
      <c r="A885" t="s">
        <v>1271</v>
      </c>
      <c r="B885" t="s">
        <v>543</v>
      </c>
      <c r="C885">
        <v>73</v>
      </c>
    </row>
    <row r="886" spans="1:4" x14ac:dyDescent="0.2">
      <c r="A886" t="s">
        <v>1272</v>
      </c>
      <c r="B886" t="s">
        <v>543</v>
      </c>
      <c r="C886">
        <v>75</v>
      </c>
    </row>
    <row r="887" spans="1:4" x14ac:dyDescent="0.2">
      <c r="A887" t="s">
        <v>1273</v>
      </c>
      <c r="B887" t="s">
        <v>543</v>
      </c>
      <c r="C887">
        <v>75</v>
      </c>
    </row>
    <row r="888" spans="1:4" x14ac:dyDescent="0.2">
      <c r="A888" t="s">
        <v>1274</v>
      </c>
      <c r="B888" t="s">
        <v>543</v>
      </c>
      <c r="C888">
        <v>83</v>
      </c>
    </row>
    <row r="889" spans="1:4" x14ac:dyDescent="0.2">
      <c r="A889" t="s">
        <v>728</v>
      </c>
      <c r="B889" t="s">
        <v>543</v>
      </c>
      <c r="C889">
        <v>100</v>
      </c>
    </row>
    <row r="890" spans="1:4" x14ac:dyDescent="0.2">
      <c r="A890" t="s">
        <v>1275</v>
      </c>
      <c r="B890" t="s">
        <v>545</v>
      </c>
      <c r="C890">
        <v>0</v>
      </c>
      <c r="D890">
        <v>0</v>
      </c>
    </row>
    <row r="891" spans="1:4" x14ac:dyDescent="0.2">
      <c r="A891" t="s">
        <v>1276</v>
      </c>
      <c r="B891" t="s">
        <v>545</v>
      </c>
      <c r="C891">
        <v>21</v>
      </c>
      <c r="D891">
        <v>21</v>
      </c>
    </row>
    <row r="892" spans="1:4" x14ac:dyDescent="0.2">
      <c r="A892" t="s">
        <v>972</v>
      </c>
      <c r="B892" t="s">
        <v>545</v>
      </c>
      <c r="C892">
        <v>23</v>
      </c>
      <c r="D892">
        <v>23</v>
      </c>
    </row>
    <row r="893" spans="1:4" x14ac:dyDescent="0.2">
      <c r="A893" t="s">
        <v>1277</v>
      </c>
      <c r="B893" t="s">
        <v>545</v>
      </c>
      <c r="C893">
        <v>24</v>
      </c>
      <c r="D893">
        <v>24</v>
      </c>
    </row>
    <row r="894" spans="1:4" x14ac:dyDescent="0.2">
      <c r="A894" t="s">
        <v>1278</v>
      </c>
      <c r="B894" t="s">
        <v>545</v>
      </c>
      <c r="C894">
        <v>24</v>
      </c>
      <c r="D894">
        <v>24</v>
      </c>
    </row>
    <row r="895" spans="1:4" x14ac:dyDescent="0.2">
      <c r="A895" t="s">
        <v>1279</v>
      </c>
      <c r="B895" t="s">
        <v>545</v>
      </c>
      <c r="C895">
        <v>24</v>
      </c>
      <c r="D895">
        <v>24</v>
      </c>
    </row>
    <row r="896" spans="1:4" x14ac:dyDescent="0.2">
      <c r="A896" t="s">
        <v>1280</v>
      </c>
      <c r="B896" t="s">
        <v>545</v>
      </c>
      <c r="C896">
        <v>24</v>
      </c>
      <c r="D896">
        <v>24</v>
      </c>
    </row>
    <row r="897" spans="1:4" x14ac:dyDescent="0.2">
      <c r="A897" t="s">
        <v>1281</v>
      </c>
      <c r="B897" t="s">
        <v>545</v>
      </c>
      <c r="C897">
        <v>24</v>
      </c>
      <c r="D897">
        <v>24</v>
      </c>
    </row>
    <row r="898" spans="1:4" x14ac:dyDescent="0.2">
      <c r="A898" t="s">
        <v>1282</v>
      </c>
      <c r="B898" t="s">
        <v>545</v>
      </c>
      <c r="C898">
        <v>24</v>
      </c>
      <c r="D898">
        <v>24</v>
      </c>
    </row>
    <row r="899" spans="1:4" x14ac:dyDescent="0.2">
      <c r="A899" t="s">
        <v>1283</v>
      </c>
      <c r="B899" t="s">
        <v>545</v>
      </c>
      <c r="C899">
        <v>27</v>
      </c>
      <c r="D899">
        <v>27</v>
      </c>
    </row>
    <row r="900" spans="1:4" x14ac:dyDescent="0.2">
      <c r="A900" t="s">
        <v>1284</v>
      </c>
      <c r="B900" t="s">
        <v>545</v>
      </c>
      <c r="C900">
        <v>28</v>
      </c>
      <c r="D900">
        <v>28</v>
      </c>
    </row>
    <row r="901" spans="1:4" x14ac:dyDescent="0.2">
      <c r="A901" t="s">
        <v>1285</v>
      </c>
      <c r="B901" t="s">
        <v>545</v>
      </c>
      <c r="C901">
        <v>28</v>
      </c>
      <c r="D901">
        <v>28</v>
      </c>
    </row>
    <row r="902" spans="1:4" x14ac:dyDescent="0.2">
      <c r="A902" t="s">
        <v>1286</v>
      </c>
      <c r="B902" t="s">
        <v>545</v>
      </c>
      <c r="C902">
        <v>28</v>
      </c>
      <c r="D902">
        <v>28</v>
      </c>
    </row>
    <row r="903" spans="1:4" x14ac:dyDescent="0.2">
      <c r="A903" t="s">
        <v>1287</v>
      </c>
      <c r="B903" t="s">
        <v>545</v>
      </c>
      <c r="C903">
        <v>30</v>
      </c>
      <c r="D903">
        <v>30</v>
      </c>
    </row>
    <row r="904" spans="1:4" x14ac:dyDescent="0.2">
      <c r="A904" t="s">
        <v>1288</v>
      </c>
      <c r="B904" t="s">
        <v>545</v>
      </c>
      <c r="C904">
        <v>30</v>
      </c>
      <c r="D904">
        <v>30</v>
      </c>
    </row>
    <row r="905" spans="1:4" x14ac:dyDescent="0.2">
      <c r="A905" t="s">
        <v>1289</v>
      </c>
      <c r="B905" t="s">
        <v>545</v>
      </c>
      <c r="C905">
        <v>30</v>
      </c>
      <c r="D905">
        <v>30</v>
      </c>
    </row>
    <row r="906" spans="1:4" x14ac:dyDescent="0.2">
      <c r="A906" t="s">
        <v>1290</v>
      </c>
      <c r="B906" t="s">
        <v>545</v>
      </c>
      <c r="C906">
        <v>31</v>
      </c>
      <c r="D906">
        <v>31</v>
      </c>
    </row>
    <row r="907" spans="1:4" x14ac:dyDescent="0.2">
      <c r="A907" t="s">
        <v>1291</v>
      </c>
      <c r="B907" t="s">
        <v>545</v>
      </c>
      <c r="C907">
        <v>32</v>
      </c>
      <c r="D907">
        <v>32</v>
      </c>
    </row>
    <row r="908" spans="1:4" x14ac:dyDescent="0.2">
      <c r="A908" t="s">
        <v>1292</v>
      </c>
      <c r="B908" t="s">
        <v>545</v>
      </c>
      <c r="C908">
        <v>35</v>
      </c>
      <c r="D908">
        <v>35</v>
      </c>
    </row>
    <row r="909" spans="1:4" x14ac:dyDescent="0.2">
      <c r="A909" t="s">
        <v>1293</v>
      </c>
      <c r="B909" t="s">
        <v>545</v>
      </c>
      <c r="C909">
        <v>35</v>
      </c>
      <c r="D909">
        <v>35</v>
      </c>
    </row>
    <row r="910" spans="1:4" x14ac:dyDescent="0.2">
      <c r="A910" t="s">
        <v>1294</v>
      </c>
      <c r="B910" t="s">
        <v>545</v>
      </c>
      <c r="C910">
        <v>36</v>
      </c>
      <c r="D910">
        <v>36</v>
      </c>
    </row>
    <row r="911" spans="1:4" x14ac:dyDescent="0.2">
      <c r="A911" t="s">
        <v>1295</v>
      </c>
      <c r="B911" t="s">
        <v>545</v>
      </c>
      <c r="C911">
        <v>36</v>
      </c>
      <c r="D911">
        <v>36</v>
      </c>
    </row>
    <row r="912" spans="1:4" x14ac:dyDescent="0.2">
      <c r="A912" t="s">
        <v>1296</v>
      </c>
      <c r="B912" t="s">
        <v>545</v>
      </c>
      <c r="C912">
        <v>38</v>
      </c>
      <c r="D912">
        <v>38</v>
      </c>
    </row>
    <row r="913" spans="1:4" x14ac:dyDescent="0.2">
      <c r="A913" t="s">
        <v>1297</v>
      </c>
      <c r="B913" t="s">
        <v>545</v>
      </c>
      <c r="C913">
        <v>38</v>
      </c>
      <c r="D913">
        <v>38</v>
      </c>
    </row>
    <row r="914" spans="1:4" x14ac:dyDescent="0.2">
      <c r="A914" t="s">
        <v>1298</v>
      </c>
      <c r="B914" t="s">
        <v>545</v>
      </c>
      <c r="C914">
        <v>38</v>
      </c>
      <c r="D914">
        <v>38</v>
      </c>
    </row>
    <row r="915" spans="1:4" x14ac:dyDescent="0.2">
      <c r="A915" t="s">
        <v>1299</v>
      </c>
      <c r="B915" t="s">
        <v>545</v>
      </c>
      <c r="C915">
        <v>39</v>
      </c>
      <c r="D915">
        <v>39</v>
      </c>
    </row>
    <row r="916" spans="1:4" x14ac:dyDescent="0.2">
      <c r="A916" t="s">
        <v>1300</v>
      </c>
      <c r="B916" t="s">
        <v>545</v>
      </c>
      <c r="C916">
        <v>40</v>
      </c>
      <c r="D916">
        <v>40</v>
      </c>
    </row>
    <row r="917" spans="1:4" x14ac:dyDescent="0.2">
      <c r="A917" t="s">
        <v>1301</v>
      </c>
      <c r="B917" t="s">
        <v>545</v>
      </c>
      <c r="C917">
        <v>40</v>
      </c>
      <c r="D917">
        <v>40</v>
      </c>
    </row>
    <row r="918" spans="1:4" x14ac:dyDescent="0.2">
      <c r="A918" t="s">
        <v>1302</v>
      </c>
      <c r="B918" t="s">
        <v>545</v>
      </c>
      <c r="C918">
        <v>42</v>
      </c>
      <c r="D918">
        <v>42</v>
      </c>
    </row>
    <row r="919" spans="1:4" x14ac:dyDescent="0.2">
      <c r="A919" t="s">
        <v>1303</v>
      </c>
      <c r="B919" t="s">
        <v>545</v>
      </c>
      <c r="C919">
        <v>48</v>
      </c>
      <c r="D919">
        <v>48</v>
      </c>
    </row>
    <row r="920" spans="1:4" x14ac:dyDescent="0.2">
      <c r="A920" t="s">
        <v>1304</v>
      </c>
      <c r="B920" t="s">
        <v>545</v>
      </c>
      <c r="C920">
        <v>48</v>
      </c>
      <c r="D920">
        <v>48</v>
      </c>
    </row>
    <row r="921" spans="1:4" x14ac:dyDescent="0.2">
      <c r="A921" t="s">
        <v>1305</v>
      </c>
      <c r="B921" t="s">
        <v>545</v>
      </c>
      <c r="C921">
        <v>48</v>
      </c>
      <c r="D921">
        <v>48</v>
      </c>
    </row>
    <row r="922" spans="1:4" x14ac:dyDescent="0.2">
      <c r="A922" t="s">
        <v>1306</v>
      </c>
      <c r="B922" t="s">
        <v>545</v>
      </c>
      <c r="C922">
        <v>50</v>
      </c>
      <c r="D922">
        <v>50</v>
      </c>
    </row>
    <row r="923" spans="1:4" x14ac:dyDescent="0.2">
      <c r="A923" t="s">
        <v>1307</v>
      </c>
      <c r="B923" t="s">
        <v>545</v>
      </c>
      <c r="C923">
        <v>50</v>
      </c>
      <c r="D923">
        <v>50</v>
      </c>
    </row>
    <row r="924" spans="1:4" x14ac:dyDescent="0.2">
      <c r="A924" t="s">
        <v>1308</v>
      </c>
      <c r="B924" t="s">
        <v>545</v>
      </c>
      <c r="C924">
        <v>52</v>
      </c>
      <c r="D924">
        <v>52</v>
      </c>
    </row>
    <row r="925" spans="1:4" x14ac:dyDescent="0.2">
      <c r="A925" t="s">
        <v>1309</v>
      </c>
      <c r="B925" t="s">
        <v>545</v>
      </c>
      <c r="C925">
        <v>54</v>
      </c>
      <c r="D925">
        <v>55</v>
      </c>
    </row>
    <row r="926" spans="1:4" x14ac:dyDescent="0.2">
      <c r="A926" t="s">
        <v>1310</v>
      </c>
      <c r="B926" t="s">
        <v>545</v>
      </c>
      <c r="C926">
        <v>56</v>
      </c>
      <c r="D926">
        <v>56</v>
      </c>
    </row>
    <row r="927" spans="1:4" x14ac:dyDescent="0.2">
      <c r="A927" t="s">
        <v>1311</v>
      </c>
      <c r="B927" t="s">
        <v>545</v>
      </c>
      <c r="C927">
        <v>59</v>
      </c>
      <c r="D927">
        <v>59</v>
      </c>
    </row>
    <row r="928" spans="1:4" x14ac:dyDescent="0.2">
      <c r="A928" t="s">
        <v>1312</v>
      </c>
      <c r="B928" t="s">
        <v>545</v>
      </c>
      <c r="C928">
        <v>60</v>
      </c>
      <c r="D928">
        <v>60</v>
      </c>
    </row>
    <row r="929" spans="1:4" x14ac:dyDescent="0.2">
      <c r="A929" t="s">
        <v>1313</v>
      </c>
      <c r="B929" t="s">
        <v>545</v>
      </c>
      <c r="C929">
        <v>60</v>
      </c>
      <c r="D929">
        <v>60</v>
      </c>
    </row>
    <row r="930" spans="1:4" x14ac:dyDescent="0.2">
      <c r="A930" t="s">
        <v>1314</v>
      </c>
      <c r="B930" t="s">
        <v>545</v>
      </c>
      <c r="C930">
        <v>60</v>
      </c>
      <c r="D930">
        <v>60</v>
      </c>
    </row>
    <row r="931" spans="1:4" x14ac:dyDescent="0.2">
      <c r="A931" t="s">
        <v>1315</v>
      </c>
      <c r="B931" t="s">
        <v>545</v>
      </c>
      <c r="C931">
        <v>63</v>
      </c>
      <c r="D931">
        <v>63</v>
      </c>
    </row>
    <row r="932" spans="1:4" x14ac:dyDescent="0.2">
      <c r="A932" t="s">
        <v>1316</v>
      </c>
      <c r="B932" t="s">
        <v>545</v>
      </c>
      <c r="C932">
        <v>64</v>
      </c>
      <c r="D932">
        <v>64</v>
      </c>
    </row>
    <row r="933" spans="1:4" x14ac:dyDescent="0.2">
      <c r="A933" t="s">
        <v>1317</v>
      </c>
      <c r="B933" t="s">
        <v>545</v>
      </c>
      <c r="C933">
        <v>66</v>
      </c>
      <c r="D933">
        <v>66</v>
      </c>
    </row>
    <row r="934" spans="1:4" x14ac:dyDescent="0.2">
      <c r="A934" t="s">
        <v>1318</v>
      </c>
      <c r="B934" t="s">
        <v>545</v>
      </c>
      <c r="C934">
        <v>68</v>
      </c>
      <c r="D934">
        <v>68</v>
      </c>
    </row>
    <row r="935" spans="1:4" x14ac:dyDescent="0.2">
      <c r="A935" t="s">
        <v>1319</v>
      </c>
      <c r="B935" t="s">
        <v>545</v>
      </c>
      <c r="C935">
        <v>70</v>
      </c>
      <c r="D935">
        <v>76</v>
      </c>
    </row>
    <row r="936" spans="1:4" x14ac:dyDescent="0.2">
      <c r="A936" t="s">
        <v>1320</v>
      </c>
      <c r="B936" t="s">
        <v>545</v>
      </c>
      <c r="C936">
        <v>72</v>
      </c>
      <c r="D936">
        <v>72</v>
      </c>
    </row>
    <row r="937" spans="1:4" x14ac:dyDescent="0.2">
      <c r="A937" t="s">
        <v>1321</v>
      </c>
      <c r="B937" t="s">
        <v>545</v>
      </c>
      <c r="C937">
        <v>72</v>
      </c>
      <c r="D937">
        <v>72</v>
      </c>
    </row>
    <row r="938" spans="1:4" x14ac:dyDescent="0.2">
      <c r="A938" t="s">
        <v>1322</v>
      </c>
      <c r="B938" t="s">
        <v>545</v>
      </c>
      <c r="C938">
        <v>76</v>
      </c>
      <c r="D938">
        <v>76</v>
      </c>
    </row>
    <row r="939" spans="1:4" x14ac:dyDescent="0.2">
      <c r="A939" t="s">
        <v>1323</v>
      </c>
      <c r="B939" t="s">
        <v>545</v>
      </c>
      <c r="C939">
        <v>85</v>
      </c>
      <c r="D939">
        <v>85</v>
      </c>
    </row>
    <row r="940" spans="1:4" x14ac:dyDescent="0.2">
      <c r="A940" t="s">
        <v>1324</v>
      </c>
      <c r="B940" t="s">
        <v>545</v>
      </c>
      <c r="C940">
        <v>87</v>
      </c>
      <c r="D940">
        <v>87</v>
      </c>
    </row>
    <row r="941" spans="1:4" x14ac:dyDescent="0.2">
      <c r="A941" t="s">
        <v>1325</v>
      </c>
      <c r="B941" t="s">
        <v>545</v>
      </c>
      <c r="C941">
        <v>100</v>
      </c>
      <c r="D941">
        <v>100</v>
      </c>
    </row>
    <row r="942" spans="1:4" x14ac:dyDescent="0.2">
      <c r="A942" t="s">
        <v>1326</v>
      </c>
      <c r="B942" t="s">
        <v>545</v>
      </c>
      <c r="C942">
        <v>125</v>
      </c>
      <c r="D942">
        <v>125</v>
      </c>
    </row>
    <row r="943" spans="1:4" x14ac:dyDescent="0.2">
      <c r="A943" t="s">
        <v>1321</v>
      </c>
      <c r="B943" t="s">
        <v>545</v>
      </c>
      <c r="C943">
        <v>72</v>
      </c>
      <c r="D943">
        <v>72</v>
      </c>
    </row>
    <row r="944" spans="1:4" x14ac:dyDescent="0.2">
      <c r="A944" t="s">
        <v>1322</v>
      </c>
      <c r="B944" t="s">
        <v>545</v>
      </c>
      <c r="C944">
        <v>76</v>
      </c>
      <c r="D944">
        <v>76</v>
      </c>
    </row>
    <row r="945" spans="1:4" x14ac:dyDescent="0.2">
      <c r="A945" t="s">
        <v>1323</v>
      </c>
      <c r="B945" t="s">
        <v>545</v>
      </c>
      <c r="C945">
        <v>85</v>
      </c>
      <c r="D945">
        <v>85</v>
      </c>
    </row>
    <row r="946" spans="1:4" x14ac:dyDescent="0.2">
      <c r="A946" t="s">
        <v>1324</v>
      </c>
      <c r="B946" t="s">
        <v>545</v>
      </c>
      <c r="C946">
        <v>87</v>
      </c>
      <c r="D946">
        <v>87</v>
      </c>
    </row>
    <row r="947" spans="1:4" x14ac:dyDescent="0.2">
      <c r="A947" t="s">
        <v>1325</v>
      </c>
      <c r="B947" t="s">
        <v>545</v>
      </c>
      <c r="C947">
        <v>100</v>
      </c>
      <c r="D947">
        <v>100</v>
      </c>
    </row>
    <row r="948" spans="1:4" x14ac:dyDescent="0.2">
      <c r="A948" t="s">
        <v>1326</v>
      </c>
      <c r="B948" t="s">
        <v>545</v>
      </c>
      <c r="C948">
        <v>125</v>
      </c>
      <c r="D948">
        <v>125</v>
      </c>
    </row>
    <row r="949" spans="1:4" x14ac:dyDescent="0.2">
      <c r="A949" t="s">
        <v>1327</v>
      </c>
      <c r="B949" t="s">
        <v>489</v>
      </c>
      <c r="C949">
        <v>16</v>
      </c>
      <c r="D949">
        <v>16</v>
      </c>
    </row>
    <row r="950" spans="1:4" x14ac:dyDescent="0.2">
      <c r="A950" t="s">
        <v>1328</v>
      </c>
      <c r="B950" t="s">
        <v>529</v>
      </c>
      <c r="C950">
        <v>18</v>
      </c>
      <c r="D950">
        <v>17</v>
      </c>
    </row>
    <row r="951" spans="1:4" x14ac:dyDescent="0.2">
      <c r="A951" t="s">
        <v>1329</v>
      </c>
      <c r="B951" t="s">
        <v>440</v>
      </c>
      <c r="C951">
        <v>24</v>
      </c>
      <c r="D951">
        <v>24</v>
      </c>
    </row>
    <row r="952" spans="1:4" x14ac:dyDescent="0.2">
      <c r="A952" t="s">
        <v>632</v>
      </c>
      <c r="B952" t="s">
        <v>522</v>
      </c>
      <c r="C952">
        <v>32</v>
      </c>
      <c r="D952">
        <v>32</v>
      </c>
    </row>
    <row r="953" spans="1:4" x14ac:dyDescent="0.2">
      <c r="A953" t="s">
        <v>1330</v>
      </c>
      <c r="B953" t="s">
        <v>533</v>
      </c>
      <c r="C953">
        <v>38</v>
      </c>
      <c r="D953">
        <v>38</v>
      </c>
    </row>
    <row r="954" spans="1:4" x14ac:dyDescent="0.2">
      <c r="A954" t="s">
        <v>1332</v>
      </c>
      <c r="B954" t="s">
        <v>481</v>
      </c>
      <c r="C954">
        <v>46</v>
      </c>
      <c r="D954">
        <v>46</v>
      </c>
    </row>
    <row r="955" spans="1:4" x14ac:dyDescent="0.2">
      <c r="A955" t="s">
        <v>1333</v>
      </c>
      <c r="B955" t="s">
        <v>483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68DB7-98F6-44D1-9FA3-996739724F11}">
  <sheetPr codeName="Ark8">
    <tabColor theme="4" tint="0.39997558519241921"/>
  </sheetPr>
  <dimension ref="A1:AB129"/>
  <sheetViews>
    <sheetView topLeftCell="A20" workbookViewId="0">
      <selection activeCell="B13" sqref="B13"/>
    </sheetView>
  </sheetViews>
  <sheetFormatPr defaultRowHeight="12.75" x14ac:dyDescent="0.2"/>
  <cols>
    <col min="1" max="1" width="30.28515625" bestFit="1" customWidth="1"/>
    <col min="2" max="2" width="38.140625" customWidth="1"/>
    <col min="3" max="4" width="48.28515625" customWidth="1"/>
    <col min="5" max="5" width="45.7109375" customWidth="1"/>
    <col min="6" max="6" width="66.5703125" bestFit="1" customWidth="1"/>
    <col min="7" max="7" width="27.140625" customWidth="1"/>
    <col min="8" max="8" width="40" customWidth="1"/>
    <col min="9" max="9" width="26.28515625" customWidth="1"/>
    <col min="10" max="10" width="21" customWidth="1"/>
    <col min="11" max="11" width="15.5703125" bestFit="1" customWidth="1"/>
    <col min="12" max="12" width="27.140625" customWidth="1"/>
    <col min="13" max="14" width="22.85546875" bestFit="1" customWidth="1"/>
    <col min="15" max="15" width="24.85546875" customWidth="1"/>
    <col min="16" max="16" width="20" customWidth="1"/>
    <col min="17" max="18" width="10.5703125" bestFit="1" customWidth="1"/>
    <col min="19" max="19" width="11.5703125" bestFit="1" customWidth="1"/>
    <col min="20" max="25" width="10.5703125" bestFit="1" customWidth="1"/>
    <col min="26" max="27" width="14" bestFit="1" customWidth="1"/>
    <col min="28" max="28" width="10.5703125" bestFit="1" customWidth="1"/>
    <col min="29" max="29" width="14" bestFit="1" customWidth="1"/>
  </cols>
  <sheetData>
    <row r="1" spans="1:2" ht="15.75" x14ac:dyDescent="0.25">
      <c r="A1" s="156" t="s">
        <v>278</v>
      </c>
    </row>
    <row r="2" spans="1:2" x14ac:dyDescent="0.2">
      <c r="A2" s="48">
        <v>2026</v>
      </c>
      <c r="B2" s="51" t="s">
        <v>1413</v>
      </c>
    </row>
    <row r="3" spans="1:2" x14ac:dyDescent="0.2">
      <c r="A3" s="48" t="s">
        <v>263</v>
      </c>
    </row>
    <row r="4" spans="1:2" x14ac:dyDescent="0.2">
      <c r="A4" s="106" t="s">
        <v>341</v>
      </c>
    </row>
    <row r="5" spans="1:2" x14ac:dyDescent="0.2">
      <c r="A5" s="55" t="s">
        <v>340</v>
      </c>
    </row>
    <row r="6" spans="1:2" x14ac:dyDescent="0.2">
      <c r="A6" s="55"/>
    </row>
    <row r="7" spans="1:2" x14ac:dyDescent="0.2">
      <c r="A7" s="46" t="s">
        <v>264</v>
      </c>
      <c r="B7">
        <f>IF(Model!D19=A5,2,1)</f>
        <v>2</v>
      </c>
    </row>
    <row r="9" spans="1:2" x14ac:dyDescent="0.2">
      <c r="A9" s="46" t="s">
        <v>1338</v>
      </c>
      <c r="B9" s="200">
        <f>IF($B$7=1,Model!D10,IF($B$7=2,M22,""))</f>
        <v>0</v>
      </c>
    </row>
    <row r="10" spans="1:2" x14ac:dyDescent="0.2">
      <c r="A10" s="46" t="s">
        <v>1339</v>
      </c>
      <c r="B10" s="200">
        <f>IF($B$7=1,Model!D11,IF($B$7=2,M23,""))</f>
        <v>0</v>
      </c>
    </row>
    <row r="11" spans="1:2" x14ac:dyDescent="0.2">
      <c r="A11" s="46" t="s">
        <v>14</v>
      </c>
      <c r="B11" s="200">
        <f>IF($B$7=1,Model!D12,IF($B$7=2,M24,""))</f>
        <v>0</v>
      </c>
    </row>
    <row r="12" spans="1:2" x14ac:dyDescent="0.2">
      <c r="A12" s="46" t="s">
        <v>15</v>
      </c>
      <c r="B12" s="200">
        <f>IF($B$7=1,Model!D13,IF($B$7=2,M25,""))</f>
        <v>0</v>
      </c>
    </row>
    <row r="13" spans="1:2" x14ac:dyDescent="0.2">
      <c r="A13" s="46" t="s">
        <v>16</v>
      </c>
      <c r="B13" s="200">
        <f>IF($B$7=1,Model!D14,IF($B$7=2,M26,""))</f>
        <v>0</v>
      </c>
    </row>
    <row r="14" spans="1:2" x14ac:dyDescent="0.2">
      <c r="A14" s="46" t="s">
        <v>1340</v>
      </c>
      <c r="B14" s="200">
        <f>IF($B$7=1,Model!D15,IF($B$7=2,M27,""))</f>
        <v>0</v>
      </c>
    </row>
    <row r="15" spans="1:2" x14ac:dyDescent="0.2">
      <c r="A15" s="46" t="s">
        <v>1341</v>
      </c>
      <c r="B15" s="200">
        <f>IF($B$7=1,Model!D16,IF($B$7=2,M28,""))</f>
        <v>0</v>
      </c>
    </row>
    <row r="16" spans="1:2" s="237" customFormat="1" hidden="1" x14ac:dyDescent="0.2">
      <c r="A16" s="248"/>
      <c r="B16" s="249"/>
    </row>
    <row r="17" spans="1:18" x14ac:dyDescent="0.2">
      <c r="A17" s="201" t="s">
        <v>25</v>
      </c>
      <c r="B17" s="200">
        <f>IF($B$7=1,SUM(B9:B16),IF($B$7=2,M30,IF($B$7=3,0,"")))</f>
        <v>0</v>
      </c>
    </row>
    <row r="19" spans="1:18" x14ac:dyDescent="0.2">
      <c r="A19" t="s">
        <v>28</v>
      </c>
      <c r="B19">
        <f>Model!$F$45/12</f>
        <v>2.75</v>
      </c>
      <c r="C19" s="48" t="s">
        <v>348</v>
      </c>
      <c r="D19" s="48"/>
    </row>
    <row r="20" spans="1:18" x14ac:dyDescent="0.2">
      <c r="A20" s="48" t="str">
        <f>+CONCATENATE("Beregning af behovsgrad primo"," ",A2)</f>
        <v>Beregning af behovsgrad primo 2026</v>
      </c>
      <c r="B20" s="48"/>
      <c r="C20">
        <v>34</v>
      </c>
      <c r="E20">
        <v>0</v>
      </c>
      <c r="F20">
        <v>0</v>
      </c>
    </row>
    <row r="21" spans="1:18" x14ac:dyDescent="0.2">
      <c r="A21" s="48" t="s">
        <v>21</v>
      </c>
      <c r="B21" s="48" t="s">
        <v>20</v>
      </c>
      <c r="C21" s="48" t="s">
        <v>25</v>
      </c>
      <c r="D21" s="48"/>
      <c r="E21" s="48" t="s">
        <v>26</v>
      </c>
      <c r="F21" s="48" t="s">
        <v>281</v>
      </c>
      <c r="G21" s="48" t="s">
        <v>23</v>
      </c>
      <c r="H21" s="48" t="s">
        <v>339</v>
      </c>
      <c r="I21" s="48" t="s">
        <v>329</v>
      </c>
      <c r="J21" s="48" t="s">
        <v>24</v>
      </c>
      <c r="K21" s="48" t="s">
        <v>328</v>
      </c>
      <c r="L21" s="48" t="s">
        <v>8</v>
      </c>
      <c r="M21" s="194" t="s">
        <v>338</v>
      </c>
    </row>
    <row r="22" spans="1:18" x14ac:dyDescent="0.2">
      <c r="A22" t="str">
        <f>Model!$D$4</f>
        <v>København</v>
      </c>
      <c r="B22" s="46" t="s">
        <v>1338</v>
      </c>
      <c r="C22" s="157">
        <f>VLOOKUP($A22,'Indskrevne plejebolig dec 2025'!$B$7:$I$104,COUNTA($B$22:B22)+1,FALSE)</f>
        <v>353</v>
      </c>
      <c r="D22" s="157"/>
      <c r="E22" s="157">
        <v>0</v>
      </c>
      <c r="F22" s="157">
        <v>0</v>
      </c>
      <c r="G22" s="219">
        <f>C22</f>
        <v>353</v>
      </c>
      <c r="H22" s="127">
        <f>B9</f>
        <v>0</v>
      </c>
      <c r="I22" s="127">
        <f>G22+H22</f>
        <v>353</v>
      </c>
      <c r="J22" s="158">
        <f>C34</f>
        <v>621359</v>
      </c>
      <c r="K22" s="159">
        <f t="shared" ref="K22:K27" si="0">G22/J22*100</f>
        <v>5.6810957916437997E-2</v>
      </c>
      <c r="L22" s="159">
        <f>+I22/J22*100</f>
        <v>5.6810957916437997E-2</v>
      </c>
      <c r="M22" s="196">
        <f>+$M$30*G22/$G$30</f>
        <v>0</v>
      </c>
    </row>
    <row r="23" spans="1:18" x14ac:dyDescent="0.2">
      <c r="A23" t="str">
        <f>Model!$D$4</f>
        <v>København</v>
      </c>
      <c r="B23" s="46" t="s">
        <v>1339</v>
      </c>
      <c r="C23" s="157">
        <f>VLOOKUP($A23,'Indskrevne plejebolig dec 2025'!$B$7:$I$104,COUNTA($B$22:B23)+1,FALSE)</f>
        <v>354</v>
      </c>
      <c r="D23" s="157"/>
      <c r="E23" s="157">
        <v>0</v>
      </c>
      <c r="F23" s="157">
        <v>0</v>
      </c>
      <c r="G23" s="219">
        <f t="shared" ref="G23:G27" si="1">C23</f>
        <v>354</v>
      </c>
      <c r="H23" s="127">
        <f t="shared" ref="H23:H30" si="2">B10</f>
        <v>0</v>
      </c>
      <c r="I23" s="127">
        <f t="shared" ref="I23:I30" si="3">G23+H23</f>
        <v>354</v>
      </c>
      <c r="J23" s="158">
        <f t="shared" ref="J23:J30" si="4">C35</f>
        <v>18139</v>
      </c>
      <c r="K23" s="159">
        <f t="shared" si="0"/>
        <v>1.9515960086002537</v>
      </c>
      <c r="L23" s="159">
        <f>+I23/J23*100</f>
        <v>1.9515960086002537</v>
      </c>
      <c r="M23" s="196">
        <f>+$M$30*G23/$G$30</f>
        <v>0</v>
      </c>
      <c r="O23" s="127"/>
      <c r="P23" s="127"/>
      <c r="Q23" s="127"/>
      <c r="R23" s="127"/>
    </row>
    <row r="24" spans="1:18" x14ac:dyDescent="0.2">
      <c r="A24" t="str">
        <f>Model!$D$4</f>
        <v>København</v>
      </c>
      <c r="B24" s="46" t="s">
        <v>14</v>
      </c>
      <c r="C24" s="157">
        <f>VLOOKUP($A24,'Indskrevne plejebolig dec 2025'!$B$7:$I$104,COUNTA($B$22:B24)+1,FALSE)</f>
        <v>593</v>
      </c>
      <c r="D24" s="157"/>
      <c r="E24" s="157">
        <v>0</v>
      </c>
      <c r="F24" s="157">
        <v>0</v>
      </c>
      <c r="G24" s="219">
        <f>C24</f>
        <v>593</v>
      </c>
      <c r="H24" s="127">
        <f t="shared" si="2"/>
        <v>0</v>
      </c>
      <c r="I24" s="127">
        <f t="shared" si="3"/>
        <v>593</v>
      </c>
      <c r="J24" s="158">
        <f t="shared" si="4"/>
        <v>15744</v>
      </c>
      <c r="K24" s="159">
        <f t="shared" si="0"/>
        <v>3.7665142276422765</v>
      </c>
      <c r="L24" s="159">
        <f>+I24/J24*100</f>
        <v>3.7665142276422765</v>
      </c>
      <c r="M24" s="196">
        <f t="shared" ref="M24:M28" si="5">+$M$30*G24/$G$30</f>
        <v>0</v>
      </c>
      <c r="O24" s="127"/>
      <c r="P24" s="127"/>
      <c r="Q24" s="127"/>
      <c r="R24" s="127"/>
    </row>
    <row r="25" spans="1:18" x14ac:dyDescent="0.2">
      <c r="A25" t="str">
        <f>Model!$D$4</f>
        <v>København</v>
      </c>
      <c r="B25" s="46" t="s">
        <v>15</v>
      </c>
      <c r="C25" s="157">
        <f>VLOOKUP($A25,'Indskrevne plejebolig dec 2025'!$B$7:$I$104,COUNTA($B$22:B25)+1,FALSE)</f>
        <v>662</v>
      </c>
      <c r="D25" s="157"/>
      <c r="E25" s="157">
        <v>0</v>
      </c>
      <c r="F25" s="157">
        <v>0</v>
      </c>
      <c r="G25" s="219">
        <f t="shared" si="1"/>
        <v>662</v>
      </c>
      <c r="H25" s="127">
        <f t="shared" si="2"/>
        <v>0</v>
      </c>
      <c r="I25" s="127">
        <f>G25+H25</f>
        <v>662</v>
      </c>
      <c r="J25" s="158">
        <f t="shared" si="4"/>
        <v>10474</v>
      </c>
      <c r="K25" s="159">
        <f t="shared" si="0"/>
        <v>6.3204124498758825</v>
      </c>
      <c r="L25" s="159">
        <f>+I25/J25*100</f>
        <v>6.3204124498758825</v>
      </c>
      <c r="M25" s="196">
        <f t="shared" si="5"/>
        <v>0</v>
      </c>
      <c r="O25" s="127"/>
      <c r="P25" s="127"/>
      <c r="Q25" s="127"/>
      <c r="R25" s="127"/>
    </row>
    <row r="26" spans="1:18" x14ac:dyDescent="0.2">
      <c r="A26" t="str">
        <f>Model!$D$4</f>
        <v>København</v>
      </c>
      <c r="B26" s="46" t="s">
        <v>16</v>
      </c>
      <c r="C26" s="157">
        <f>VLOOKUP($A26,'Indskrevne plejebolig dec 2025'!$B$7:$I$104,COUNTA($B$22:B26)+1,FALSE)</f>
        <v>579</v>
      </c>
      <c r="D26" s="157"/>
      <c r="E26" s="157">
        <v>0</v>
      </c>
      <c r="F26" s="157">
        <v>0</v>
      </c>
      <c r="G26" s="219">
        <f>C26</f>
        <v>579</v>
      </c>
      <c r="H26" s="127">
        <f t="shared" si="2"/>
        <v>0</v>
      </c>
      <c r="I26" s="127">
        <f t="shared" si="3"/>
        <v>579</v>
      </c>
      <c r="J26" s="158">
        <f t="shared" si="4"/>
        <v>4743</v>
      </c>
      <c r="K26" s="159">
        <f t="shared" si="0"/>
        <v>12.207463630613535</v>
      </c>
      <c r="L26" s="159">
        <f t="shared" ref="L26" si="6">+I26/J26*100</f>
        <v>12.207463630613535</v>
      </c>
      <c r="M26" s="196">
        <f>+$M$30*G26/$G$30</f>
        <v>0</v>
      </c>
      <c r="O26" s="127"/>
      <c r="P26" s="127"/>
      <c r="Q26" s="127"/>
      <c r="R26" s="127"/>
    </row>
    <row r="27" spans="1:18" x14ac:dyDescent="0.2">
      <c r="A27" t="str">
        <f>Model!$D$4</f>
        <v>København</v>
      </c>
      <c r="B27" s="201" t="s">
        <v>1407</v>
      </c>
      <c r="C27" s="157">
        <f>VLOOKUP($A27,'Indskrevne plejebolig dec 2025'!$B$7:$I$104,COUNTA($B$22:B27)+1,FALSE)</f>
        <v>381</v>
      </c>
      <c r="D27" s="157"/>
      <c r="E27" s="157">
        <v>0</v>
      </c>
      <c r="F27" s="157">
        <v>0</v>
      </c>
      <c r="G27" s="219">
        <f t="shared" si="1"/>
        <v>381</v>
      </c>
      <c r="H27" s="127">
        <f t="shared" si="2"/>
        <v>0</v>
      </c>
      <c r="I27" s="127">
        <f>G27+H27</f>
        <v>381</v>
      </c>
      <c r="J27" s="158">
        <f t="shared" si="4"/>
        <v>1679</v>
      </c>
      <c r="K27" s="159">
        <f t="shared" si="0"/>
        <v>22.692078618225136</v>
      </c>
      <c r="L27" s="159">
        <f>+I27/J27*100</f>
        <v>22.692078618225136</v>
      </c>
      <c r="M27" s="196">
        <f t="shared" si="5"/>
        <v>0</v>
      </c>
      <c r="O27" s="127"/>
      <c r="P27" s="127"/>
      <c r="Q27" s="160"/>
      <c r="R27" s="127"/>
    </row>
    <row r="28" spans="1:18" x14ac:dyDescent="0.2">
      <c r="A28" t="str">
        <f>Model!$D$4</f>
        <v>København</v>
      </c>
      <c r="B28" s="46" t="s">
        <v>1341</v>
      </c>
      <c r="C28" s="157">
        <f>VLOOKUP($A28,'Indskrevne plejebolig dec 2025'!$B$7:$I$104,COUNTA($B$22:B28)+1,FALSE)</f>
        <v>182</v>
      </c>
      <c r="D28" s="157"/>
      <c r="E28" s="157">
        <v>0</v>
      </c>
      <c r="F28" s="157">
        <v>0</v>
      </c>
      <c r="G28" s="219">
        <f>C28</f>
        <v>182</v>
      </c>
      <c r="H28" s="127">
        <f>B15</f>
        <v>0</v>
      </c>
      <c r="I28" s="127">
        <f>G28+H28</f>
        <v>182</v>
      </c>
      <c r="J28" s="158">
        <f>C40</f>
        <v>543</v>
      </c>
      <c r="K28" s="159">
        <f>G28/J28*100</f>
        <v>33.51749539594843</v>
      </c>
      <c r="L28" s="159">
        <f>+I28/J28*100</f>
        <v>33.51749539594843</v>
      </c>
      <c r="M28" s="196">
        <f t="shared" si="5"/>
        <v>0</v>
      </c>
      <c r="O28" s="127"/>
      <c r="P28" s="127"/>
      <c r="Q28" s="160"/>
      <c r="R28" s="127"/>
    </row>
    <row r="29" spans="1:18" s="237" customFormat="1" hidden="1" x14ac:dyDescent="0.2">
      <c r="C29" s="242"/>
      <c r="D29" s="242"/>
      <c r="E29" s="242"/>
      <c r="F29" s="242"/>
      <c r="G29" s="243"/>
      <c r="H29" s="244"/>
      <c r="I29" s="244"/>
      <c r="J29" s="245"/>
      <c r="K29" s="246"/>
      <c r="L29" s="246"/>
      <c r="M29" s="244"/>
      <c r="O29" s="244"/>
      <c r="P29" s="244"/>
      <c r="Q29" s="247"/>
      <c r="R29" s="244"/>
    </row>
    <row r="30" spans="1:18" x14ac:dyDescent="0.2">
      <c r="A30" t="str">
        <f>Model!$D$4</f>
        <v>København</v>
      </c>
      <c r="B30" t="s">
        <v>25</v>
      </c>
      <c r="C30" s="218">
        <f>SUM(C22:C29)</f>
        <v>3104</v>
      </c>
      <c r="D30" s="218"/>
      <c r="E30" s="218">
        <f t="shared" ref="E30:F30" si="7">SUM(E22:E29)</f>
        <v>0</v>
      </c>
      <c r="F30" s="218">
        <f t="shared" si="7"/>
        <v>0</v>
      </c>
      <c r="G30" s="219">
        <f>C30</f>
        <v>3104</v>
      </c>
      <c r="H30" s="127">
        <f t="shared" si="2"/>
        <v>0</v>
      </c>
      <c r="I30" s="127">
        <f t="shared" si="3"/>
        <v>3104</v>
      </c>
      <c r="J30" s="157">
        <f t="shared" si="4"/>
        <v>672681</v>
      </c>
      <c r="K30" s="159">
        <f t="shared" ref="K30" si="8">G30/J30*100</f>
        <v>0.46143714479820297</v>
      </c>
      <c r="L30" s="159">
        <f>+I30/J30*100</f>
        <v>0.46143714479820297</v>
      </c>
      <c r="M30" s="196">
        <f>Model!D18</f>
        <v>0</v>
      </c>
    </row>
    <row r="31" spans="1:18" ht="27.75" customHeight="1" x14ac:dyDescent="0.2">
      <c r="C31" s="368"/>
      <c r="D31" s="368"/>
      <c r="E31" s="368"/>
      <c r="F31" s="368"/>
      <c r="G31" s="368"/>
      <c r="J31" s="365"/>
    </row>
    <row r="32" spans="1:18" ht="27.75" customHeight="1" x14ac:dyDescent="0.2">
      <c r="A32" s="48" t="s">
        <v>1352</v>
      </c>
      <c r="B32" s="48"/>
      <c r="E32" s="127"/>
      <c r="J32" s="369"/>
    </row>
    <row r="33" spans="1:28" x14ac:dyDescent="0.2">
      <c r="A33" s="48" t="s">
        <v>21</v>
      </c>
      <c r="B33" s="48" t="s">
        <v>20</v>
      </c>
      <c r="C33" s="128">
        <v>2026</v>
      </c>
      <c r="D33" s="128"/>
      <c r="E33" s="128">
        <f>C33+1</f>
        <v>2027</v>
      </c>
      <c r="F33" s="128">
        <f t="shared" ref="F33:AA33" si="9">E33+1</f>
        <v>2028</v>
      </c>
      <c r="G33" s="128">
        <f t="shared" si="9"/>
        <v>2029</v>
      </c>
      <c r="H33" s="128">
        <f t="shared" si="9"/>
        <v>2030</v>
      </c>
      <c r="I33" s="128">
        <f t="shared" si="9"/>
        <v>2031</v>
      </c>
      <c r="J33" s="128">
        <f t="shared" si="9"/>
        <v>2032</v>
      </c>
      <c r="K33" s="128">
        <f t="shared" si="9"/>
        <v>2033</v>
      </c>
      <c r="L33" s="128">
        <f t="shared" si="9"/>
        <v>2034</v>
      </c>
      <c r="M33" s="128">
        <f t="shared" si="9"/>
        <v>2035</v>
      </c>
      <c r="N33" s="128">
        <f t="shared" si="9"/>
        <v>2036</v>
      </c>
      <c r="O33" s="128">
        <f t="shared" si="9"/>
        <v>2037</v>
      </c>
      <c r="P33" s="128">
        <f t="shared" si="9"/>
        <v>2038</v>
      </c>
      <c r="Q33" s="128">
        <f t="shared" si="9"/>
        <v>2039</v>
      </c>
      <c r="R33" s="128">
        <f t="shared" si="9"/>
        <v>2040</v>
      </c>
      <c r="S33" s="128">
        <f t="shared" si="9"/>
        <v>2041</v>
      </c>
      <c r="T33" s="128">
        <f t="shared" si="9"/>
        <v>2042</v>
      </c>
      <c r="U33" s="128">
        <f t="shared" si="9"/>
        <v>2043</v>
      </c>
      <c r="V33" s="128">
        <f t="shared" si="9"/>
        <v>2044</v>
      </c>
      <c r="W33" s="128">
        <f t="shared" si="9"/>
        <v>2045</v>
      </c>
      <c r="X33" s="128">
        <f t="shared" si="9"/>
        <v>2046</v>
      </c>
      <c r="Y33" s="128">
        <f t="shared" si="9"/>
        <v>2047</v>
      </c>
      <c r="Z33" s="128">
        <f t="shared" si="9"/>
        <v>2048</v>
      </c>
      <c r="AA33" s="128">
        <f t="shared" si="9"/>
        <v>2049</v>
      </c>
      <c r="AB33">
        <v>2050</v>
      </c>
    </row>
    <row r="34" spans="1:28" x14ac:dyDescent="0.2">
      <c r="A34" t="str">
        <f>Model!$D$4</f>
        <v>København</v>
      </c>
      <c r="B34" s="46" t="s">
        <v>1338</v>
      </c>
      <c r="C34" s="51">
        <f>VLOOKUP($A34&amp;$B34,Befolkningsfremskrivning!$A$4:$AC$795,C$33-2021,FALSE)</f>
        <v>621359</v>
      </c>
      <c r="D34" s="51"/>
      <c r="E34" s="51">
        <f>VLOOKUP($A34&amp;$B34,Befolkningsfremskrivning!$A$4:$AC$795,E$33-2021,FALSE)</f>
        <v>619010</v>
      </c>
      <c r="F34" s="51">
        <f>VLOOKUP($A34&amp;$B34,Befolkningsfremskrivning!$A$4:$AC$795,F$33-2021,FALSE)</f>
        <v>621682</v>
      </c>
      <c r="G34" s="51">
        <f>VLOOKUP($A34&amp;$B34,Befolkningsfremskrivning!$A$4:$AC$795,G$33-2021,FALSE)</f>
        <v>624128</v>
      </c>
      <c r="H34" s="51">
        <f>VLOOKUP($A34&amp;$B34,Befolkningsfremskrivning!$A$4:$AC$795,H$33-2021,FALSE)</f>
        <v>626371</v>
      </c>
      <c r="I34" s="51">
        <f>VLOOKUP($A34&amp;$B34,Befolkningsfremskrivning!$A$4:$AC$795,I$33-2021,FALSE)</f>
        <v>628197</v>
      </c>
      <c r="J34" s="51">
        <f>VLOOKUP($A34&amp;$B34,Befolkningsfremskrivning!$A$4:$AC$795,J$33-2021,FALSE)</f>
        <v>629624</v>
      </c>
      <c r="K34" s="51">
        <f>VLOOKUP($A34&amp;$B34,Befolkningsfremskrivning!$A$4:$AC$795,K$33-2021,FALSE)</f>
        <v>630617</v>
      </c>
      <c r="L34" s="51">
        <f>VLOOKUP($A34&amp;$B34,Befolkningsfremskrivning!$A$4:$AC$795,L$33-2021,FALSE)</f>
        <v>630813</v>
      </c>
      <c r="M34" s="51">
        <f>VLOOKUP($A34&amp;$B34,Befolkningsfremskrivning!$A$4:$AC$795,M$33-2021,FALSE)</f>
        <v>630599</v>
      </c>
      <c r="N34" s="51">
        <f>VLOOKUP($A34&amp;$B34,Befolkningsfremskrivning!$A$4:$AC$795,N$33-2021,FALSE)</f>
        <v>629935</v>
      </c>
      <c r="O34" s="51">
        <f>VLOOKUP($A34&amp;$B34,Befolkningsfremskrivning!$A$4:$AC$795,O$33-2021,FALSE)</f>
        <v>629081</v>
      </c>
      <c r="P34" s="51">
        <f>VLOOKUP($A34&amp;$B34,Befolkningsfremskrivning!$A$4:$AC$795,P$33-2021,FALSE)</f>
        <v>628444</v>
      </c>
      <c r="Q34" s="51">
        <f>VLOOKUP($A34&amp;$B34,Befolkningsfremskrivning!$A$4:$AC$795,Q$33-2021,FALSE)</f>
        <v>628113</v>
      </c>
      <c r="R34" s="51">
        <f>VLOOKUP($A34&amp;$B34,Befolkningsfremskrivning!$A$4:$AC$795,R$33-2021,FALSE)</f>
        <v>627935</v>
      </c>
      <c r="S34" s="51">
        <f>VLOOKUP($A34&amp;$B34,Befolkningsfremskrivning!$A$4:$AC$795,S$33-2021,FALSE)</f>
        <v>627610</v>
      </c>
      <c r="T34" s="51">
        <f>VLOOKUP($A34&amp;$B34,Befolkningsfremskrivning!$A$4:$AC$795,T$33-2021,FALSE)</f>
        <v>627019</v>
      </c>
      <c r="U34" s="51">
        <f>VLOOKUP($A34&amp;$B34,Befolkningsfremskrivning!$A$4:$AC$795,U$33-2021,FALSE)</f>
        <v>626195</v>
      </c>
      <c r="V34" s="51">
        <f>VLOOKUP($A34&amp;$B34,Befolkningsfremskrivning!$A$4:$AC$795,V$33-2021,FALSE)</f>
        <v>625430</v>
      </c>
      <c r="W34" s="51">
        <f>VLOOKUP($A34&amp;$B34,Befolkningsfremskrivning!$A$4:$AC$795,W$33-2021,FALSE)</f>
        <v>624337</v>
      </c>
      <c r="X34" s="51">
        <f>VLOOKUP($A34&amp;$B34,Befolkningsfremskrivning!$A$4:$AC$795,X$33-2021,FALSE)</f>
        <v>623248</v>
      </c>
      <c r="Y34" s="51">
        <f>VLOOKUP($A34&amp;$B34,Befolkningsfremskrivning!$A$4:$AC$795,Y$33-2021,FALSE)</f>
        <v>622671</v>
      </c>
      <c r="Z34" s="51">
        <f>VLOOKUP($A34&amp;$B34,Befolkningsfremskrivning!$A$4:$AC$795,Z$33-2021,FALSE)</f>
        <v>622440</v>
      </c>
      <c r="AA34" s="51">
        <f>VLOOKUP($A34&amp;$B34,Befolkningsfremskrivning!$A$4:$AC$795,AA$33-2021,FALSE)</f>
        <v>622196</v>
      </c>
      <c r="AB34" s="51">
        <f>VLOOKUP($A34&amp;$B34,Befolkningsfremskrivning!$A$4:$AC$795,AB$33-2021,FALSE)</f>
        <v>622156</v>
      </c>
    </row>
    <row r="35" spans="1:28" x14ac:dyDescent="0.2">
      <c r="A35" t="str">
        <f>Model!$D$4</f>
        <v>København</v>
      </c>
      <c r="B35" s="46" t="s">
        <v>1339</v>
      </c>
      <c r="C35" s="51">
        <f>VLOOKUP($A35&amp;$B35,Befolkningsfremskrivning!$A$4:$AC$795,C$33-2021,FALSE)</f>
        <v>18139</v>
      </c>
      <c r="D35" s="51"/>
      <c r="E35" s="51">
        <f>VLOOKUP($A35&amp;$B35,Befolkningsfremskrivning!$A$4:$AC$795,E$33-2021,FALSE)</f>
        <v>18385</v>
      </c>
      <c r="F35" s="51">
        <f>VLOOKUP($A35&amp;$B35,Befolkningsfremskrivning!$A$4:$AC$795,F$33-2021,FALSE)</f>
        <v>18624</v>
      </c>
      <c r="G35" s="51">
        <f>VLOOKUP($A35&amp;$B35,Befolkningsfremskrivning!$A$4:$AC$795,G$33-2021,FALSE)</f>
        <v>18887</v>
      </c>
      <c r="H35" s="51">
        <f>VLOOKUP($A35&amp;$B35,Befolkningsfremskrivning!$A$4:$AC$795,H$33-2021,FALSE)</f>
        <v>19286</v>
      </c>
      <c r="I35" s="51">
        <f>VLOOKUP($A35&amp;$B35,Befolkningsfremskrivning!$A$4:$AC$795,I$33-2021,FALSE)</f>
        <v>19799</v>
      </c>
      <c r="J35" s="51">
        <f>VLOOKUP($A35&amp;$B35,Befolkningsfremskrivning!$A$4:$AC$795,J$33-2021,FALSE)</f>
        <v>20327</v>
      </c>
      <c r="K35" s="51">
        <f>VLOOKUP($A35&amp;$B35,Befolkningsfremskrivning!$A$4:$AC$795,K$33-2021,FALSE)</f>
        <v>20993</v>
      </c>
      <c r="L35" s="51">
        <f>VLOOKUP($A35&amp;$B35,Befolkningsfremskrivning!$A$4:$AC$795,L$33-2021,FALSE)</f>
        <v>21971</v>
      </c>
      <c r="M35" s="51">
        <f>VLOOKUP($A35&amp;$B35,Befolkningsfremskrivning!$A$4:$AC$795,M$33-2021,FALSE)</f>
        <v>23019</v>
      </c>
      <c r="N35" s="51">
        <f>VLOOKUP($A35&amp;$B35,Befolkningsfremskrivning!$A$4:$AC$795,N$33-2021,FALSE)</f>
        <v>24135</v>
      </c>
      <c r="O35" s="51">
        <f>VLOOKUP($A35&amp;$B35,Befolkningsfremskrivning!$A$4:$AC$795,O$33-2021,FALSE)</f>
        <v>25246</v>
      </c>
      <c r="P35" s="51">
        <f>VLOOKUP($A35&amp;$B35,Befolkningsfremskrivning!$A$4:$AC$795,P$33-2021,FALSE)</f>
        <v>26056</v>
      </c>
      <c r="Q35" s="51">
        <f>VLOOKUP($A35&amp;$B35,Befolkningsfremskrivning!$A$4:$AC$795,Q$33-2021,FALSE)</f>
        <v>26175</v>
      </c>
      <c r="R35" s="51">
        <f>VLOOKUP($A35&amp;$B35,Befolkningsfremskrivning!$A$4:$AC$795,R$33-2021,FALSE)</f>
        <v>26008</v>
      </c>
      <c r="S35" s="51">
        <f>VLOOKUP($A35&amp;$B35,Befolkningsfremskrivning!$A$4:$AC$795,S$33-2021,FALSE)</f>
        <v>25740</v>
      </c>
      <c r="T35" s="51">
        <f>VLOOKUP($A35&amp;$B35,Befolkningsfremskrivning!$A$4:$AC$795,T$33-2021,FALSE)</f>
        <v>25627</v>
      </c>
      <c r="U35" s="51">
        <f>VLOOKUP($A35&amp;$B35,Befolkningsfremskrivning!$A$4:$AC$795,U$33-2021,FALSE)</f>
        <v>25926</v>
      </c>
      <c r="V35" s="51">
        <f>VLOOKUP($A35&amp;$B35,Befolkningsfremskrivning!$A$4:$AC$795,V$33-2021,FALSE)</f>
        <v>26331</v>
      </c>
      <c r="W35" s="51">
        <f>VLOOKUP($A35&amp;$B35,Befolkningsfremskrivning!$A$4:$AC$795,W$33-2021,FALSE)</f>
        <v>27066</v>
      </c>
      <c r="X35" s="51">
        <f>VLOOKUP($A35&amp;$B35,Befolkningsfremskrivning!$A$4:$AC$795,X$33-2021,FALSE)</f>
        <v>27665</v>
      </c>
      <c r="Y35" s="51">
        <f>VLOOKUP($A35&amp;$B35,Befolkningsfremskrivning!$A$4:$AC$795,Y$33-2021,FALSE)</f>
        <v>27583</v>
      </c>
      <c r="Z35" s="51">
        <f>VLOOKUP($A35&amp;$B35,Befolkningsfremskrivning!$A$4:$AC$795,Z$33-2021,FALSE)</f>
        <v>27076</v>
      </c>
      <c r="AA35" s="51">
        <f>VLOOKUP($A35&amp;$B35,Befolkningsfremskrivning!$A$4:$AC$795,AA$33-2021,FALSE)</f>
        <v>26849</v>
      </c>
      <c r="AB35" s="51">
        <f>VLOOKUP($A35&amp;$B35,Befolkningsfremskrivning!$A$4:$AC$795,AB$33-2021,FALSE)</f>
        <v>26367</v>
      </c>
    </row>
    <row r="36" spans="1:28" x14ac:dyDescent="0.2">
      <c r="A36" t="str">
        <f>Model!$D$4</f>
        <v>København</v>
      </c>
      <c r="B36" s="46" t="s">
        <v>14</v>
      </c>
      <c r="C36" s="51">
        <f>VLOOKUP($A36&amp;$B36,Befolkningsfremskrivning!$A$4:$AC$795,C$33-2021,FALSE)</f>
        <v>15744</v>
      </c>
      <c r="D36" s="51"/>
      <c r="E36" s="51">
        <f>VLOOKUP($A36&amp;$B36,Befolkningsfremskrivning!$A$4:$AC$795,E$33-2021,FALSE)</f>
        <v>15460</v>
      </c>
      <c r="F36" s="51">
        <f>VLOOKUP($A36&amp;$B36,Befolkningsfremskrivning!$A$4:$AC$795,F$33-2021,FALSE)</f>
        <v>15179</v>
      </c>
      <c r="G36" s="51">
        <f>VLOOKUP($A36&amp;$B36,Befolkningsfremskrivning!$A$4:$AC$795,G$33-2021,FALSE)</f>
        <v>15179</v>
      </c>
      <c r="H36" s="51">
        <f>VLOOKUP($A36&amp;$B36,Befolkningsfremskrivning!$A$4:$AC$795,H$33-2021,FALSE)</f>
        <v>15346</v>
      </c>
      <c r="I36" s="51">
        <f>VLOOKUP($A36&amp;$B36,Befolkningsfremskrivning!$A$4:$AC$795,I$33-2021,FALSE)</f>
        <v>15442</v>
      </c>
      <c r="J36" s="51">
        <f>VLOOKUP($A36&amp;$B36,Befolkningsfremskrivning!$A$4:$AC$795,J$33-2021,FALSE)</f>
        <v>15757</v>
      </c>
      <c r="K36" s="51">
        <f>VLOOKUP($A36&amp;$B36,Befolkningsfremskrivning!$A$4:$AC$795,K$33-2021,FALSE)</f>
        <v>15998</v>
      </c>
      <c r="L36" s="51">
        <f>VLOOKUP($A36&amp;$B36,Befolkningsfremskrivning!$A$4:$AC$795,L$33-2021,FALSE)</f>
        <v>16268</v>
      </c>
      <c r="M36" s="51">
        <f>VLOOKUP($A36&amp;$B36,Befolkningsfremskrivning!$A$4:$AC$795,M$33-2021,FALSE)</f>
        <v>16637</v>
      </c>
      <c r="N36" s="51">
        <f>VLOOKUP($A36&amp;$B36,Befolkningsfremskrivning!$A$4:$AC$795,N$33-2021,FALSE)</f>
        <v>17123</v>
      </c>
      <c r="O36" s="51">
        <f>VLOOKUP($A36&amp;$B36,Befolkningsfremskrivning!$A$4:$AC$795,O$33-2021,FALSE)</f>
        <v>17619</v>
      </c>
      <c r="P36" s="51">
        <f>VLOOKUP($A36&amp;$B36,Befolkningsfremskrivning!$A$4:$AC$795,P$33-2021,FALSE)</f>
        <v>18235</v>
      </c>
      <c r="Q36" s="51">
        <f>VLOOKUP($A36&amp;$B36,Befolkningsfremskrivning!$A$4:$AC$795,Q$33-2021,FALSE)</f>
        <v>19123</v>
      </c>
      <c r="R36" s="51">
        <f>VLOOKUP($A36&amp;$B36,Befolkningsfremskrivning!$A$4:$AC$795,R$33-2021,FALSE)</f>
        <v>20072</v>
      </c>
      <c r="S36" s="51">
        <f>VLOOKUP($A36&amp;$B36,Befolkningsfremskrivning!$A$4:$AC$795,S$33-2021,FALSE)</f>
        <v>21083</v>
      </c>
      <c r="T36" s="51">
        <f>VLOOKUP($A36&amp;$B36,Befolkningsfremskrivning!$A$4:$AC$795,T$33-2021,FALSE)</f>
        <v>22091</v>
      </c>
      <c r="U36" s="51">
        <f>VLOOKUP($A36&amp;$B36,Befolkningsfremskrivning!$A$4:$AC$795,U$33-2021,FALSE)</f>
        <v>22830</v>
      </c>
      <c r="V36" s="51">
        <f>VLOOKUP($A36&amp;$B36,Befolkningsfremskrivning!$A$4:$AC$795,V$33-2021,FALSE)</f>
        <v>22957</v>
      </c>
      <c r="W36" s="51">
        <f>VLOOKUP($A36&amp;$B36,Befolkningsfremskrivning!$A$4:$AC$795,W$33-2021,FALSE)</f>
        <v>22839</v>
      </c>
      <c r="X36" s="51">
        <f>VLOOKUP($A36&amp;$B36,Befolkningsfremskrivning!$A$4:$AC$795,X$33-2021,FALSE)</f>
        <v>22633</v>
      </c>
      <c r="Y36" s="51">
        <f>VLOOKUP($A36&amp;$B36,Befolkningsfremskrivning!$A$4:$AC$795,Y$33-2021,FALSE)</f>
        <v>22578</v>
      </c>
      <c r="Z36" s="51">
        <f>VLOOKUP($A36&amp;$B36,Befolkningsfremskrivning!$A$4:$AC$795,Z$33-2021,FALSE)</f>
        <v>22885</v>
      </c>
      <c r="AA36" s="51">
        <f>VLOOKUP($A36&amp;$B36,Befolkningsfremskrivning!$A$4:$AC$795,AA$33-2021,FALSE)</f>
        <v>23277</v>
      </c>
      <c r="AB36" s="51">
        <f>VLOOKUP($A36&amp;$B36,Befolkningsfremskrivning!$A$4:$AC$795,AB$33-2021,FALSE)</f>
        <v>23952</v>
      </c>
    </row>
    <row r="37" spans="1:28" x14ac:dyDescent="0.2">
      <c r="A37" t="str">
        <f>Model!$D$4</f>
        <v>København</v>
      </c>
      <c r="B37" s="46" t="s">
        <v>15</v>
      </c>
      <c r="C37" s="51">
        <f>VLOOKUP($A37&amp;$B37,Befolkningsfremskrivning!$A$4:$AC$795,C$33-2021,FALSE)</f>
        <v>10474</v>
      </c>
      <c r="D37" s="51"/>
      <c r="E37" s="51">
        <f>VLOOKUP($A37&amp;$B37,Befolkningsfremskrivning!$A$4:$AC$795,E$33-2021,FALSE)</f>
        <v>11330</v>
      </c>
      <c r="F37" s="51">
        <f>VLOOKUP($A37&amp;$B37,Befolkningsfremskrivning!$A$4:$AC$795,F$33-2021,FALSE)</f>
        <v>11965</v>
      </c>
      <c r="G37" s="51">
        <f>VLOOKUP($A37&amp;$B37,Befolkningsfremskrivning!$A$4:$AC$795,G$33-2021,FALSE)</f>
        <v>12272</v>
      </c>
      <c r="H37" s="51">
        <f>VLOOKUP($A37&amp;$B37,Befolkningsfremskrivning!$A$4:$AC$795,H$33-2021,FALSE)</f>
        <v>12254</v>
      </c>
      <c r="I37" s="51">
        <f>VLOOKUP($A37&amp;$B37,Befolkningsfremskrivning!$A$4:$AC$795,I$33-2021,FALSE)</f>
        <v>12250</v>
      </c>
      <c r="J37" s="51">
        <f>VLOOKUP($A37&amp;$B37,Befolkningsfremskrivning!$A$4:$AC$795,J$33-2021,FALSE)</f>
        <v>12088</v>
      </c>
      <c r="K37" s="51">
        <f>VLOOKUP($A37&amp;$B37,Befolkningsfremskrivning!$A$4:$AC$795,K$33-2021,FALSE)</f>
        <v>11925</v>
      </c>
      <c r="L37" s="51">
        <f>VLOOKUP($A37&amp;$B37,Befolkningsfremskrivning!$A$4:$AC$795,L$33-2021,FALSE)</f>
        <v>11977</v>
      </c>
      <c r="M37" s="51">
        <f>VLOOKUP($A37&amp;$B37,Befolkningsfremskrivning!$A$4:$AC$795,M$33-2021,FALSE)</f>
        <v>12143</v>
      </c>
      <c r="N37" s="51">
        <f>VLOOKUP($A37&amp;$B37,Befolkningsfremskrivning!$A$4:$AC$795,N$33-2021,FALSE)</f>
        <v>12261</v>
      </c>
      <c r="O37" s="51">
        <f>VLOOKUP($A37&amp;$B37,Befolkningsfremskrivning!$A$4:$AC$795,O$33-2021,FALSE)</f>
        <v>12552</v>
      </c>
      <c r="P37" s="51">
        <f>VLOOKUP($A37&amp;$B37,Befolkningsfremskrivning!$A$4:$AC$795,P$33-2021,FALSE)</f>
        <v>12778</v>
      </c>
      <c r="Q37" s="51">
        <f>VLOOKUP($A37&amp;$B37,Befolkningsfremskrivning!$A$4:$AC$795,Q$33-2021,FALSE)</f>
        <v>13034</v>
      </c>
      <c r="R37" s="51">
        <f>VLOOKUP($A37&amp;$B37,Befolkningsfremskrivning!$A$4:$AC$795,R$33-2021,FALSE)</f>
        <v>13368</v>
      </c>
      <c r="S37" s="51">
        <f>VLOOKUP($A37&amp;$B37,Befolkningsfremskrivning!$A$4:$AC$795,S$33-2021,FALSE)</f>
        <v>13796</v>
      </c>
      <c r="T37" s="51">
        <f>VLOOKUP($A37&amp;$B37,Befolkningsfremskrivning!$A$4:$AC$795,T$33-2021,FALSE)</f>
        <v>14242</v>
      </c>
      <c r="U37" s="51">
        <f>VLOOKUP($A37&amp;$B37,Befolkningsfremskrivning!$A$4:$AC$795,U$33-2021,FALSE)</f>
        <v>14781</v>
      </c>
      <c r="V37" s="51">
        <f>VLOOKUP($A37&amp;$B37,Befolkningsfremskrivning!$A$4:$AC$795,V$33-2021,FALSE)</f>
        <v>15548</v>
      </c>
      <c r="W37" s="51">
        <f>VLOOKUP($A37&amp;$B37,Befolkningsfremskrivning!$A$4:$AC$795,W$33-2021,FALSE)</f>
        <v>16361</v>
      </c>
      <c r="X37" s="51">
        <f>VLOOKUP($A37&amp;$B37,Befolkningsfremskrivning!$A$4:$AC$795,X$33-2021,FALSE)</f>
        <v>17233</v>
      </c>
      <c r="Y37" s="51">
        <f>VLOOKUP($A37&amp;$B37,Befolkningsfremskrivning!$A$4:$AC$795,Y$33-2021,FALSE)</f>
        <v>18101</v>
      </c>
      <c r="Z37" s="51">
        <f>VLOOKUP($A37&amp;$B37,Befolkningsfremskrivning!$A$4:$AC$795,Z$33-2021,FALSE)</f>
        <v>18734</v>
      </c>
      <c r="AA37" s="51">
        <f>VLOOKUP($A37&amp;$B37,Befolkningsfremskrivning!$A$4:$AC$795,AA$33-2021,FALSE)</f>
        <v>18864</v>
      </c>
      <c r="AB37" s="51">
        <f>VLOOKUP($A37&amp;$B37,Befolkningsfremskrivning!$A$4:$AC$795,AB$33-2021,FALSE)</f>
        <v>18791</v>
      </c>
    </row>
    <row r="38" spans="1:28" x14ac:dyDescent="0.2">
      <c r="A38" t="str">
        <f>Model!$D$4</f>
        <v>København</v>
      </c>
      <c r="B38" s="46" t="s">
        <v>16</v>
      </c>
      <c r="C38" s="51">
        <f>VLOOKUP($A38&amp;$B38,Befolkningsfremskrivning!$A$4:$AC$795,C$33-2021,FALSE)</f>
        <v>4743</v>
      </c>
      <c r="D38" s="51"/>
      <c r="E38" s="51">
        <f>VLOOKUP($A38&amp;$B38,Befolkningsfremskrivning!$A$4:$AC$795,E$33-2021,FALSE)</f>
        <v>4971</v>
      </c>
      <c r="F38" s="51">
        <f>VLOOKUP($A38&amp;$B38,Befolkningsfremskrivning!$A$4:$AC$795,F$33-2021,FALSE)</f>
        <v>5424</v>
      </c>
      <c r="G38" s="51">
        <f>VLOOKUP($A38&amp;$B38,Befolkningsfremskrivning!$A$4:$AC$795,G$33-2021,FALSE)</f>
        <v>5913</v>
      </c>
      <c r="H38" s="51">
        <f>VLOOKUP($A38&amp;$B38,Befolkningsfremskrivning!$A$4:$AC$795,H$33-2021,FALSE)</f>
        <v>6399</v>
      </c>
      <c r="I38" s="51">
        <f>VLOOKUP($A38&amp;$B38,Befolkningsfremskrivning!$A$4:$AC$795,I$33-2021,FALSE)</f>
        <v>6961</v>
      </c>
      <c r="J38" s="51">
        <f>VLOOKUP($A38&amp;$B38,Befolkningsfremskrivning!$A$4:$AC$795,J$33-2021,FALSE)</f>
        <v>7548</v>
      </c>
      <c r="K38" s="51">
        <f>VLOOKUP($A38&amp;$B38,Befolkningsfremskrivning!$A$4:$AC$795,K$33-2021,FALSE)</f>
        <v>7988</v>
      </c>
      <c r="L38" s="51">
        <f>VLOOKUP($A38&amp;$B38,Befolkningsfremskrivning!$A$4:$AC$795,L$33-2021,FALSE)</f>
        <v>8203</v>
      </c>
      <c r="M38" s="51">
        <f>VLOOKUP($A38&amp;$B38,Befolkningsfremskrivning!$A$4:$AC$795,M$33-2021,FALSE)</f>
        <v>8191</v>
      </c>
      <c r="N38" s="51">
        <f>VLOOKUP($A38&amp;$B38,Befolkningsfremskrivning!$A$4:$AC$795,N$33-2021,FALSE)</f>
        <v>8216</v>
      </c>
      <c r="O38" s="51">
        <f>VLOOKUP($A38&amp;$B38,Befolkningsfremskrivning!$A$4:$AC$795,O$33-2021,FALSE)</f>
        <v>8137</v>
      </c>
      <c r="P38" s="51">
        <f>VLOOKUP($A38&amp;$B38,Befolkningsfremskrivning!$A$4:$AC$795,P$33-2021,FALSE)</f>
        <v>8072</v>
      </c>
      <c r="Q38" s="51">
        <f>VLOOKUP($A38&amp;$B38,Befolkningsfremskrivning!$A$4:$AC$795,Q$33-2021,FALSE)</f>
        <v>8154</v>
      </c>
      <c r="R38" s="51">
        <f>VLOOKUP($A38&amp;$B38,Befolkningsfremskrivning!$A$4:$AC$795,R$33-2021,FALSE)</f>
        <v>8293</v>
      </c>
      <c r="S38" s="51">
        <f>VLOOKUP($A38&amp;$B38,Befolkningsfremskrivning!$A$4:$AC$795,S$33-2021,FALSE)</f>
        <v>8410</v>
      </c>
      <c r="T38" s="51">
        <f>VLOOKUP($A38&amp;$B38,Befolkningsfremskrivning!$A$4:$AC$795,T$33-2021,FALSE)</f>
        <v>8649</v>
      </c>
      <c r="U38" s="51">
        <f>VLOOKUP($A38&amp;$B38,Befolkningsfremskrivning!$A$4:$AC$795,U$33-2021,FALSE)</f>
        <v>8829</v>
      </c>
      <c r="V38" s="51">
        <f>VLOOKUP($A38&amp;$B38,Befolkningsfremskrivning!$A$4:$AC$795,V$33-2021,FALSE)</f>
        <v>9044</v>
      </c>
      <c r="W38" s="51">
        <f>VLOOKUP($A38&amp;$B38,Befolkningsfremskrivning!$A$4:$AC$795,W$33-2021,FALSE)</f>
        <v>9302</v>
      </c>
      <c r="X38" s="51">
        <f>VLOOKUP($A38&amp;$B38,Befolkningsfremskrivning!$A$4:$AC$795,X$33-2021,FALSE)</f>
        <v>9640</v>
      </c>
      <c r="Y38" s="51">
        <f>VLOOKUP($A38&amp;$B38,Befolkningsfremskrivning!$A$4:$AC$795,Y$33-2021,FALSE)</f>
        <v>9997</v>
      </c>
      <c r="Z38" s="51">
        <f>VLOOKUP($A38&amp;$B38,Befolkningsfremskrivning!$A$4:$AC$795,Z$33-2021,FALSE)</f>
        <v>10412</v>
      </c>
      <c r="AA38" s="51">
        <f>VLOOKUP($A38&amp;$B38,Befolkningsfremskrivning!$A$4:$AC$795,AA$33-2021,FALSE)</f>
        <v>11003</v>
      </c>
      <c r="AB38" s="51">
        <f>VLOOKUP($A38&amp;$B38,Befolkningsfremskrivning!$A$4:$AC$795,AB$33-2021,FALSE)</f>
        <v>11619</v>
      </c>
    </row>
    <row r="39" spans="1:28" x14ac:dyDescent="0.2">
      <c r="A39" t="str">
        <f>Model!$D$4</f>
        <v>København</v>
      </c>
      <c r="B39" s="201" t="s">
        <v>1407</v>
      </c>
      <c r="C39" s="51">
        <f>VLOOKUP($A39&amp;$B39,Befolkningsfremskrivning!$A$4:$AC$795,C$33-2021,FALSE)</f>
        <v>1679</v>
      </c>
      <c r="D39" s="51"/>
      <c r="E39" s="51">
        <f>VLOOKUP($A39&amp;$B39,Befolkningsfremskrivning!$A$4:$AC$795,E$33-2021,FALSE)</f>
        <v>1752</v>
      </c>
      <c r="F39" s="51">
        <f>VLOOKUP($A39&amp;$B39,Befolkningsfremskrivning!$A$4:$AC$795,F$33-2021,FALSE)</f>
        <v>1822</v>
      </c>
      <c r="G39" s="51">
        <f>VLOOKUP($A39&amp;$B39,Befolkningsfremskrivning!$A$4:$AC$795,G$33-2021,FALSE)</f>
        <v>1969</v>
      </c>
      <c r="H39" s="51">
        <f>VLOOKUP($A39&amp;$B39,Befolkningsfremskrivning!$A$4:$AC$795,H$33-2021,FALSE)</f>
        <v>2140</v>
      </c>
      <c r="I39" s="51">
        <f>VLOOKUP($A39&amp;$B39,Befolkningsfremskrivning!$A$4:$AC$795,I$33-2021,FALSE)</f>
        <v>2296</v>
      </c>
      <c r="J39" s="51">
        <f>VLOOKUP($A39&amp;$B39,Befolkningsfremskrivning!$A$4:$AC$795,J$33-2021,FALSE)</f>
        <v>2419</v>
      </c>
      <c r="K39" s="51">
        <f>VLOOKUP($A39&amp;$B39,Befolkningsfremskrivning!$A$4:$AC$795,K$33-2021,FALSE)</f>
        <v>2654</v>
      </c>
      <c r="L39" s="51">
        <f>VLOOKUP($A39&amp;$B39,Befolkningsfremskrivning!$A$4:$AC$795,L$33-2021,FALSE)</f>
        <v>2916</v>
      </c>
      <c r="M39" s="51">
        <f>VLOOKUP($A39&amp;$B39,Befolkningsfremskrivning!$A$4:$AC$795,M$33-2021,FALSE)</f>
        <v>3180</v>
      </c>
      <c r="N39" s="51">
        <f>VLOOKUP($A39&amp;$B39,Befolkningsfremskrivning!$A$4:$AC$795,N$33-2021,FALSE)</f>
        <v>3476</v>
      </c>
      <c r="O39" s="51">
        <f>VLOOKUP($A39&amp;$B39,Befolkningsfremskrivning!$A$4:$AC$795,O$33-2021,FALSE)</f>
        <v>3774</v>
      </c>
      <c r="P39" s="51">
        <f>VLOOKUP($A39&amp;$B39,Befolkningsfremskrivning!$A$4:$AC$795,P$33-2021,FALSE)</f>
        <v>4003</v>
      </c>
      <c r="Q39" s="51">
        <f>VLOOKUP($A39&amp;$B39,Befolkningsfremskrivning!$A$4:$AC$795,Q$33-2021,FALSE)</f>
        <v>4112</v>
      </c>
      <c r="R39" s="51">
        <f>VLOOKUP($A39&amp;$B39,Befolkningsfremskrivning!$A$4:$AC$795,R$33-2021,FALSE)</f>
        <v>4101</v>
      </c>
      <c r="S39" s="51">
        <f>VLOOKUP($A39&amp;$B39,Befolkningsfremskrivning!$A$4:$AC$795,S$33-2021,FALSE)</f>
        <v>4134</v>
      </c>
      <c r="T39" s="51">
        <f>VLOOKUP($A39&amp;$B39,Befolkningsfremskrivning!$A$4:$AC$795,T$33-2021,FALSE)</f>
        <v>4112</v>
      </c>
      <c r="U39" s="51">
        <f>VLOOKUP($A39&amp;$B39,Befolkningsfremskrivning!$A$4:$AC$795,U$33-2021,FALSE)</f>
        <v>4116</v>
      </c>
      <c r="V39" s="51">
        <f>VLOOKUP($A39&amp;$B39,Befolkningsfremskrivning!$A$4:$AC$795,V$33-2021,FALSE)</f>
        <v>4192</v>
      </c>
      <c r="W39" s="51">
        <f>VLOOKUP($A39&amp;$B39,Befolkningsfremskrivning!$A$4:$AC$795,W$33-2021,FALSE)</f>
        <v>4280</v>
      </c>
      <c r="X39" s="51">
        <f>VLOOKUP($A39&amp;$B39,Befolkningsfremskrivning!$A$4:$AC$795,X$33-2021,FALSE)</f>
        <v>4366</v>
      </c>
      <c r="Y39" s="51">
        <f>VLOOKUP($A39&amp;$B39,Befolkningsfremskrivning!$A$4:$AC$795,Y$33-2021,FALSE)</f>
        <v>4513</v>
      </c>
      <c r="Z39" s="51">
        <f>VLOOKUP($A39&amp;$B39,Befolkningsfremskrivning!$A$4:$AC$795,Z$33-2021,FALSE)</f>
        <v>4623</v>
      </c>
      <c r="AA39" s="51">
        <f>VLOOKUP($A39&amp;$B39,Befolkningsfremskrivning!$A$4:$AC$795,AA$33-2021,FALSE)</f>
        <v>4762</v>
      </c>
      <c r="AB39" s="51">
        <f>VLOOKUP($A39&amp;$B39,Befolkningsfremskrivning!$A$4:$AC$795,AB$33-2021,FALSE)</f>
        <v>4913</v>
      </c>
    </row>
    <row r="40" spans="1:28" x14ac:dyDescent="0.2">
      <c r="A40" t="str">
        <f>Model!$D$4</f>
        <v>København</v>
      </c>
      <c r="B40" s="46" t="s">
        <v>1341</v>
      </c>
      <c r="C40" s="51">
        <f>VLOOKUP($A40&amp;$B40,Befolkningsfremskrivning!$A$4:$AC$795,C$33-2021,FALSE)</f>
        <v>543</v>
      </c>
      <c r="D40" s="51"/>
      <c r="E40" s="51">
        <f>VLOOKUP($A40&amp;$B40,Befolkningsfremskrivning!$A$4:$AC$795,E$33-2021,FALSE)</f>
        <v>526</v>
      </c>
      <c r="F40" s="51">
        <f>VLOOKUP($A40&amp;$B40,Befolkningsfremskrivning!$A$4:$AC$795,F$33-2021,FALSE)</f>
        <v>528</v>
      </c>
      <c r="G40" s="51">
        <f>VLOOKUP($A40&amp;$B40,Befolkningsfremskrivning!$A$4:$AC$795,G$33-2021,FALSE)</f>
        <v>525</v>
      </c>
      <c r="H40" s="51">
        <f>VLOOKUP($A40&amp;$B40,Befolkningsfremskrivning!$A$4:$AC$795,H$33-2021,FALSE)</f>
        <v>516</v>
      </c>
      <c r="I40" s="51">
        <f>VLOOKUP($A40&amp;$B40,Befolkningsfremskrivning!$A$4:$AC$795,I$33-2021,FALSE)</f>
        <v>536</v>
      </c>
      <c r="J40" s="51">
        <f>VLOOKUP($A40&amp;$B40,Befolkningsfremskrivning!$A$4:$AC$795,J$33-2021,FALSE)</f>
        <v>564</v>
      </c>
      <c r="K40" s="51">
        <f>VLOOKUP($A40&amp;$B40,Befolkningsfremskrivning!$A$4:$AC$795,K$33-2021,FALSE)</f>
        <v>594</v>
      </c>
      <c r="L40" s="51">
        <f>VLOOKUP($A40&amp;$B40,Befolkningsfremskrivning!$A$4:$AC$795,L$33-2021,FALSE)</f>
        <v>647</v>
      </c>
      <c r="M40" s="51">
        <f>VLOOKUP($A40&amp;$B40,Befolkningsfremskrivning!$A$4:$AC$795,M$33-2021,FALSE)</f>
        <v>699</v>
      </c>
      <c r="N40" s="51">
        <f>VLOOKUP($A40&amp;$B40,Befolkningsfremskrivning!$A$4:$AC$795,N$33-2021,FALSE)</f>
        <v>754</v>
      </c>
      <c r="O40" s="51">
        <f>VLOOKUP($A40&amp;$B40,Befolkningsfremskrivning!$A$4:$AC$795,O$33-2021,FALSE)</f>
        <v>799</v>
      </c>
      <c r="P40" s="51">
        <f>VLOOKUP($A40&amp;$B40,Befolkningsfremskrivning!$A$4:$AC$795,P$33-2021,FALSE)</f>
        <v>883</v>
      </c>
      <c r="Q40" s="51">
        <f>VLOOKUP($A40&amp;$B40,Befolkningsfremskrivning!$A$4:$AC$795,Q$33-2021,FALSE)</f>
        <v>980</v>
      </c>
      <c r="R40" s="51">
        <f>VLOOKUP($A40&amp;$B40,Befolkningsfremskrivning!$A$4:$AC$795,R$33-2021,FALSE)</f>
        <v>1076</v>
      </c>
      <c r="S40" s="51">
        <f>VLOOKUP($A40&amp;$B40,Befolkningsfremskrivning!$A$4:$AC$795,S$33-2021,FALSE)</f>
        <v>1183</v>
      </c>
      <c r="T40" s="51">
        <f>VLOOKUP($A40&amp;$B40,Befolkningsfremskrivning!$A$4:$AC$795,T$33-2021,FALSE)</f>
        <v>1281</v>
      </c>
      <c r="U40" s="51">
        <f>VLOOKUP($A40&amp;$B40,Befolkningsfremskrivning!$A$4:$AC$795,U$33-2021,FALSE)</f>
        <v>1367</v>
      </c>
      <c r="V40" s="51">
        <f>VLOOKUP($A40&amp;$B40,Befolkningsfremskrivning!$A$4:$AC$795,V$33-2021,FALSE)</f>
        <v>1415</v>
      </c>
      <c r="W40" s="51">
        <f>VLOOKUP($A40&amp;$B40,Befolkningsfremskrivning!$A$4:$AC$795,W$33-2021,FALSE)</f>
        <v>1421</v>
      </c>
      <c r="X40" s="51">
        <f>VLOOKUP($A40&amp;$B40,Befolkningsfremskrivning!$A$4:$AC$795,X$33-2021,FALSE)</f>
        <v>1460</v>
      </c>
      <c r="Y40" s="51">
        <f>VLOOKUP($A40&amp;$B40,Befolkningsfremskrivning!$A$4:$AC$795,Y$33-2021,FALSE)</f>
        <v>1470</v>
      </c>
      <c r="Z40" s="51">
        <f>VLOOKUP($A40&amp;$B40,Befolkningsfremskrivning!$A$4:$AC$795,Z$33-2021,FALSE)</f>
        <v>1495</v>
      </c>
      <c r="AA40" s="51">
        <f>VLOOKUP($A40&amp;$B40,Befolkningsfremskrivning!$A$4:$AC$795,AA$33-2021,FALSE)</f>
        <v>1536</v>
      </c>
      <c r="AB40" s="51">
        <f>VLOOKUP($A40&amp;$B40,Befolkningsfremskrivning!$A$4:$AC$795,AB$33-2021,FALSE)</f>
        <v>1573</v>
      </c>
    </row>
    <row r="41" spans="1:28" s="237" customFormat="1" hidden="1" x14ac:dyDescent="0.2"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39"/>
      <c r="P41" s="239"/>
      <c r="Q41" s="239"/>
      <c r="R41" s="239"/>
      <c r="S41" s="239"/>
      <c r="T41" s="239"/>
      <c r="U41" s="239"/>
      <c r="V41" s="239"/>
      <c r="W41" s="239"/>
      <c r="X41" s="239"/>
      <c r="Y41" s="239"/>
      <c r="Z41" s="239"/>
      <c r="AA41" s="239"/>
      <c r="AB41" s="239"/>
    </row>
    <row r="42" spans="1:28" x14ac:dyDescent="0.2">
      <c r="A42" t="str">
        <f>Model!$D$4</f>
        <v>København</v>
      </c>
      <c r="B42" t="s">
        <v>25</v>
      </c>
      <c r="C42" s="127">
        <f>SUM(C34:C41)</f>
        <v>672681</v>
      </c>
      <c r="D42" s="127"/>
      <c r="E42" s="127">
        <f t="shared" ref="E42:AA42" si="10">SUM(E34:E41)</f>
        <v>671434</v>
      </c>
      <c r="F42" s="127">
        <f t="shared" si="10"/>
        <v>675224</v>
      </c>
      <c r="G42" s="127">
        <f t="shared" si="10"/>
        <v>678873</v>
      </c>
      <c r="H42" s="127">
        <f t="shared" si="10"/>
        <v>682312</v>
      </c>
      <c r="I42" s="127">
        <f t="shared" si="10"/>
        <v>685481</v>
      </c>
      <c r="J42" s="127">
        <f t="shared" si="10"/>
        <v>688327</v>
      </c>
      <c r="K42" s="127">
        <f t="shared" si="10"/>
        <v>690769</v>
      </c>
      <c r="L42" s="127">
        <f t="shared" si="10"/>
        <v>692795</v>
      </c>
      <c r="M42" s="127">
        <f t="shared" si="10"/>
        <v>694468</v>
      </c>
      <c r="N42" s="127">
        <f t="shared" si="10"/>
        <v>695900</v>
      </c>
      <c r="O42" s="127">
        <f t="shared" si="10"/>
        <v>697208</v>
      </c>
      <c r="P42" s="127">
        <f t="shared" si="10"/>
        <v>698471</v>
      </c>
      <c r="Q42" s="127">
        <f t="shared" si="10"/>
        <v>699691</v>
      </c>
      <c r="R42" s="127">
        <f t="shared" si="10"/>
        <v>700853</v>
      </c>
      <c r="S42" s="127">
        <f t="shared" si="10"/>
        <v>701956</v>
      </c>
      <c r="T42" s="127">
        <f t="shared" si="10"/>
        <v>703021</v>
      </c>
      <c r="U42" s="127">
        <f t="shared" si="10"/>
        <v>704044</v>
      </c>
      <c r="V42" s="127">
        <f t="shared" si="10"/>
        <v>704917</v>
      </c>
      <c r="W42" s="127">
        <f t="shared" si="10"/>
        <v>705606</v>
      </c>
      <c r="X42" s="127">
        <f t="shared" si="10"/>
        <v>706245</v>
      </c>
      <c r="Y42" s="127">
        <f t="shared" si="10"/>
        <v>706913</v>
      </c>
      <c r="Z42" s="127">
        <f t="shared" si="10"/>
        <v>707665</v>
      </c>
      <c r="AA42" s="127">
        <f t="shared" si="10"/>
        <v>708487</v>
      </c>
      <c r="AB42" s="127">
        <f t="shared" ref="AB42" si="11">SUM(AB34:AB41)</f>
        <v>709371</v>
      </c>
    </row>
    <row r="43" spans="1:28" x14ac:dyDescent="0.2">
      <c r="U43">
        <v>31894</v>
      </c>
      <c r="V43">
        <v>31941</v>
      </c>
      <c r="W43">
        <v>31983</v>
      </c>
      <c r="X43">
        <v>32013</v>
      </c>
      <c r="Y43">
        <v>32035</v>
      </c>
      <c r="Z43">
        <v>32048</v>
      </c>
      <c r="AA43">
        <v>32056</v>
      </c>
    </row>
    <row r="44" spans="1:28" s="278" customFormat="1" x14ac:dyDescent="0.2">
      <c r="A44" s="277" t="s">
        <v>313</v>
      </c>
      <c r="C44" s="277"/>
      <c r="D44" s="277"/>
    </row>
    <row r="45" spans="1:28" x14ac:dyDescent="0.2">
      <c r="A45" s="48" t="s">
        <v>21</v>
      </c>
      <c r="B45" s="48" t="s">
        <v>20</v>
      </c>
      <c r="C45" s="128">
        <f>C33</f>
        <v>2026</v>
      </c>
      <c r="D45" s="128"/>
      <c r="E45" s="128">
        <f>C45+1</f>
        <v>2027</v>
      </c>
      <c r="F45" s="128">
        <f t="shared" ref="F45:AA45" si="12">E45+1</f>
        <v>2028</v>
      </c>
      <c r="G45" s="128">
        <f t="shared" si="12"/>
        <v>2029</v>
      </c>
      <c r="H45" s="128">
        <f t="shared" si="12"/>
        <v>2030</v>
      </c>
      <c r="I45" s="128">
        <f t="shared" si="12"/>
        <v>2031</v>
      </c>
      <c r="J45" s="128">
        <f t="shared" si="12"/>
        <v>2032</v>
      </c>
      <c r="K45" s="128">
        <f t="shared" si="12"/>
        <v>2033</v>
      </c>
      <c r="L45" s="128">
        <f t="shared" si="12"/>
        <v>2034</v>
      </c>
      <c r="M45" s="128">
        <f t="shared" si="12"/>
        <v>2035</v>
      </c>
      <c r="N45" s="128">
        <f t="shared" si="12"/>
        <v>2036</v>
      </c>
      <c r="O45" s="128">
        <f t="shared" si="12"/>
        <v>2037</v>
      </c>
      <c r="P45" s="128">
        <f t="shared" si="12"/>
        <v>2038</v>
      </c>
      <c r="Q45" s="128">
        <f t="shared" si="12"/>
        <v>2039</v>
      </c>
      <c r="R45" s="128">
        <f t="shared" si="12"/>
        <v>2040</v>
      </c>
      <c r="S45" s="128">
        <f t="shared" si="12"/>
        <v>2041</v>
      </c>
      <c r="T45" s="128">
        <f t="shared" si="12"/>
        <v>2042</v>
      </c>
      <c r="U45" s="128">
        <f t="shared" si="12"/>
        <v>2043</v>
      </c>
      <c r="V45" s="128">
        <f t="shared" si="12"/>
        <v>2044</v>
      </c>
      <c r="W45" s="128">
        <f t="shared" si="12"/>
        <v>2045</v>
      </c>
      <c r="X45" s="128">
        <f t="shared" si="12"/>
        <v>2046</v>
      </c>
      <c r="Y45" s="128">
        <f t="shared" si="12"/>
        <v>2047</v>
      </c>
      <c r="Z45" s="128">
        <f t="shared" si="12"/>
        <v>2048</v>
      </c>
      <c r="AA45" s="128">
        <f t="shared" si="12"/>
        <v>2049</v>
      </c>
    </row>
    <row r="46" spans="1:28" x14ac:dyDescent="0.2">
      <c r="A46" t="str">
        <f>Model!$D$4</f>
        <v>København</v>
      </c>
      <c r="B46" s="46" t="s">
        <v>1338</v>
      </c>
      <c r="C46" s="161">
        <f>L22</f>
        <v>5.6810957916437997E-2</v>
      </c>
      <c r="D46" s="161"/>
      <c r="E46" s="161">
        <f>MIN(MAX(0,C46+IF(E$45-$C$45&lt;=Model!$O$10,IF(AND(ISNUMBER(Model!$M10),ISNUMBER(Model!$O$10)),(Model!$M10-Model!$G10)/Model!$O$10),0)),100)</f>
        <v>5.7517677711158753E-2</v>
      </c>
      <c r="F46" s="161">
        <f>MIN(MAX(0,E46+IF(F$45-$C$45&lt;=Model!$O$10,IF(AND(ISNUMBER(Model!$M10),ISNUMBER(Model!$O$10)),(Model!$M10-Model!$G10)/Model!$O$10),0)),100)</f>
        <v>5.8224397505879509E-2</v>
      </c>
      <c r="G46" s="161">
        <f>MIN(MAX(0,F46+IF(G$45-$C$45&lt;=Model!$O$10,IF(AND(ISNUMBER(Model!$M10),ISNUMBER(Model!$O$10)),(Model!$M10-Model!$G10)/Model!$O$10),0)),100)</f>
        <v>5.8931117300600265E-2</v>
      </c>
      <c r="H46" s="161">
        <f>MIN(MAX(0,G46+IF(H$45-$C$45&lt;=Model!$O$10,IF(AND(ISNUMBER(Model!$M10),ISNUMBER(Model!$O$10)),(Model!$M10-Model!$G10)/Model!$O$10),0)),100)</f>
        <v>5.9637837095321021E-2</v>
      </c>
      <c r="I46" s="161">
        <f>MIN(MAX(0,H46+IF(I$45-$C$45&lt;=Model!$O$10,IF(AND(ISNUMBER(Model!$M10),ISNUMBER(Model!$O$10)),(Model!$M10-Model!$G10)/Model!$O$10),0)),100)</f>
        <v>6.0344556890041777E-2</v>
      </c>
      <c r="J46" s="161">
        <f>MIN(MAX(0,I46+IF(J$45-$C$45&lt;=Model!$O$10,IF(AND(ISNUMBER(Model!$M10),ISNUMBER(Model!$O$10)),(Model!$M10-Model!$G10)/Model!$O$10),0)),100)</f>
        <v>6.1051276684762533E-2</v>
      </c>
      <c r="K46" s="161">
        <f>MIN(MAX(0,J46+IF(K$45-$C$45&lt;=Model!$O$10,IF(AND(ISNUMBER(Model!$M10),ISNUMBER(Model!$O$10)),(Model!$M10-Model!$G10)/Model!$O$10),0)),100)</f>
        <v>6.1757996479483289E-2</v>
      </c>
      <c r="L46" s="161">
        <f>MIN(MAX(0,K46+IF(L$45-$C$45&lt;=Model!$O$10,IF(AND(ISNUMBER(Model!$M10),ISNUMBER(Model!$O$10)),(Model!$M10-Model!$G10)/Model!$O$10),0)),100)</f>
        <v>6.2464716274204045E-2</v>
      </c>
      <c r="M46" s="161">
        <f>MIN(MAX(0,L46+IF(M$45-$C$45&lt;=Model!$O$10,IF(AND(ISNUMBER(Model!$M10),ISNUMBER(Model!$O$10)),(Model!$M10-Model!$G10)/Model!$O$10),0)),100)</f>
        <v>6.3171436068924794E-2</v>
      </c>
      <c r="N46" s="161">
        <f>MIN(MAX(0,M46+IF(N$45-$C$45&lt;=Model!$O$10,IF(AND(ISNUMBER(Model!$M10),ISNUMBER(Model!$O$10)),(Model!$M10-Model!$G10)/Model!$O$10),0)),100)</f>
        <v>6.387815586364555E-2</v>
      </c>
      <c r="O46" s="161">
        <f>MIN(MAX(0,N46+IF(O$45-$C$45&lt;=Model!$O$10,IF(AND(ISNUMBER(Model!$M10),ISNUMBER(Model!$O$10)),(Model!$M10-Model!$G10)/Model!$O$10),0)),100)</f>
        <v>6.387815586364555E-2</v>
      </c>
      <c r="P46" s="161">
        <f>MIN(MAX(0,O46+IF(P$45-$C$45&lt;=Model!$O$10,IF(AND(ISNUMBER(Model!$M10),ISNUMBER(Model!$O$10)),(Model!$M10-Model!$G10)/Model!$O$10),0)),100)</f>
        <v>6.387815586364555E-2</v>
      </c>
      <c r="Q46" s="161">
        <f>MIN(MAX(0,P46+IF(Q$45-$C$45&lt;=Model!$O$10,IF(AND(ISNUMBER(Model!$M10),ISNUMBER(Model!$O$10)),(Model!$M10-Model!$G10)/Model!$O$10),0)),100)</f>
        <v>6.387815586364555E-2</v>
      </c>
      <c r="R46" s="161">
        <f>MIN(MAX(0,Q46+IF(R$45-$C$45&lt;=Model!$O$10,IF(AND(ISNUMBER(Model!$M10),ISNUMBER(Model!$O$10)),(Model!$M10-Model!$G10)/Model!$O$10),0)),100)</f>
        <v>6.387815586364555E-2</v>
      </c>
      <c r="S46" s="161">
        <f>MIN(MAX(0,R46+IF(S$45-$C$45&lt;=Model!$O$10,IF(AND(ISNUMBER(Model!$M10),ISNUMBER(Model!$O$10)),(Model!$M10-Model!$G10)/Model!$O$10),0)),100)</f>
        <v>6.387815586364555E-2</v>
      </c>
      <c r="T46" s="161">
        <f>MIN(MAX(0,S46+IF(T$45-$C$45&lt;=Model!$O$10,IF(AND(ISNUMBER(Model!$M10),ISNUMBER(Model!$O$10)),(Model!$M10-Model!$G10)/Model!$O$10),0)),100)</f>
        <v>6.387815586364555E-2</v>
      </c>
      <c r="U46" s="161">
        <f>MIN(MAX(0,T46+IF(U$45-$C$45&lt;=Model!$O$10,IF(AND(ISNUMBER(Model!$M10),ISNUMBER(Model!$O$10)),(Model!$M10-Model!$G10)/Model!$O$10),0)),100)</f>
        <v>6.387815586364555E-2</v>
      </c>
      <c r="V46" s="161">
        <f>MIN(MAX(0,U46+IF(V$45-$C$45&lt;=Model!$O$10,IF(AND(ISNUMBER(Model!$M10),ISNUMBER(Model!$O$10)),(Model!$M10-Model!$G10)/Model!$O$10),0)),100)</f>
        <v>6.387815586364555E-2</v>
      </c>
      <c r="W46" s="161">
        <f>MIN(MAX(0,V46+IF(W$45-$C$45&lt;=Model!$O$10,IF(AND(ISNUMBER(Model!$M10),ISNUMBER(Model!$O$10)),(Model!$M10-Model!$G10)/Model!$O$10),0)),100)</f>
        <v>6.387815586364555E-2</v>
      </c>
      <c r="X46" s="161">
        <f>MIN(MAX(0,W46+IF(X$45-$C$45&lt;=Model!$O$10,IF(AND(ISNUMBER(Model!$M10),ISNUMBER(Model!$O$10)),(Model!$M10-Model!$G10)/Model!$O$10),0)),100)</f>
        <v>6.387815586364555E-2</v>
      </c>
      <c r="Y46" s="161">
        <f>MIN(MAX(0,X46+IF(Y$45-$C$45&lt;=Model!$O$10,IF(AND(ISNUMBER(Model!$M10),ISNUMBER(Model!$O$10)),(Model!$M10-Model!$G10)/Model!$O$10),0)),100)</f>
        <v>6.387815586364555E-2</v>
      </c>
      <c r="Z46" s="161">
        <f>MIN(MAX(0,Y46+IF(Z$45-$C$45&lt;=Model!$O$10,IF(AND(ISNUMBER(Model!$M10),ISNUMBER(Model!$O$10)),(Model!$M10-Model!$G10)/Model!$O$10),0)),100)</f>
        <v>6.387815586364555E-2</v>
      </c>
      <c r="AA46" s="161">
        <f>MIN(MAX(0,Z46+IF(AA$45-$C$45&lt;=Model!$O$10,IF(AND(ISNUMBER(Model!$M10),ISNUMBER(Model!$O$10)),(Model!$M10-Model!$G10)/Model!$O$10),0)),100)</f>
        <v>6.387815586364555E-2</v>
      </c>
    </row>
    <row r="47" spans="1:28" x14ac:dyDescent="0.2">
      <c r="A47" t="str">
        <f>Model!$D$4</f>
        <v>København</v>
      </c>
      <c r="B47" s="46" t="s">
        <v>1339</v>
      </c>
      <c r="C47" s="161">
        <f t="shared" ref="C47:C52" si="13">L23</f>
        <v>1.9515960086002537</v>
      </c>
      <c r="D47" s="161"/>
      <c r="E47" s="161">
        <f>MIN(MAX(0,C47+IF(E$45-$C$45&lt;=Model!$O$10,IF(AND(ISNUMBER(Model!$M11),ISNUMBER(Model!$O$10)),(Model!$M11-Model!$G11)/Model!$O$10),0)),100)</f>
        <v>1.9806327355933191</v>
      </c>
      <c r="F47" s="161">
        <f>MIN(MAX(0,E47+IF(F$45-$C$45&lt;=Model!$O$10,IF(AND(ISNUMBER(Model!$M11),ISNUMBER(Model!$O$10)),(Model!$M11-Model!$G11)/Model!$O$10),0)),100)</f>
        <v>2.0096694625863845</v>
      </c>
      <c r="G47" s="161">
        <f>MIN(MAX(0,F47+IF(G$45-$C$45&lt;=Model!$O$10,IF(AND(ISNUMBER(Model!$M11),ISNUMBER(Model!$O$10)),(Model!$M11-Model!$G11)/Model!$O$10),0)),100)</f>
        <v>2.0387061895794498</v>
      </c>
      <c r="H47" s="161">
        <f>MIN(MAX(0,G47+IF(H$45-$C$45&lt;=Model!$O$10,IF(AND(ISNUMBER(Model!$M11),ISNUMBER(Model!$O$10)),(Model!$M11-Model!$G11)/Model!$O$10),0)),100)</f>
        <v>2.0677429165725152</v>
      </c>
      <c r="I47" s="161">
        <f>MIN(MAX(0,H47+IF(I$45-$C$45&lt;=Model!$O$10,IF(AND(ISNUMBER(Model!$M11),ISNUMBER(Model!$O$10)),(Model!$M11-Model!$G11)/Model!$O$10),0)),100)</f>
        <v>2.0967796435655806</v>
      </c>
      <c r="J47" s="161">
        <f>MIN(MAX(0,I47+IF(J$45-$C$45&lt;=Model!$O$10,IF(AND(ISNUMBER(Model!$M11),ISNUMBER(Model!$O$10)),(Model!$M11-Model!$G11)/Model!$O$10),0)),100)</f>
        <v>2.1258163705586459</v>
      </c>
      <c r="K47" s="161">
        <f>MIN(MAX(0,J47+IF(K$45-$C$45&lt;=Model!$O$10,IF(AND(ISNUMBER(Model!$M11),ISNUMBER(Model!$O$10)),(Model!$M11-Model!$G11)/Model!$O$10),0)),100)</f>
        <v>2.1548530975517113</v>
      </c>
      <c r="L47" s="161">
        <f>MIN(MAX(0,K47+IF(L$45-$C$45&lt;=Model!$O$10,IF(AND(ISNUMBER(Model!$M11),ISNUMBER(Model!$O$10)),(Model!$M11-Model!$G11)/Model!$O$10),0)),100)</f>
        <v>2.1838898245447766</v>
      </c>
      <c r="M47" s="161">
        <f>MIN(MAX(0,L47+IF(M$45-$C$45&lt;=Model!$O$10,IF(AND(ISNUMBER(Model!$M11),ISNUMBER(Model!$O$10)),(Model!$M11-Model!$G11)/Model!$O$10),0)),100)</f>
        <v>2.212926551537842</v>
      </c>
      <c r="N47" s="161">
        <f>MIN(MAX(0,M47+IF(N$45-$C$45&lt;=Model!$O$10,IF(AND(ISNUMBER(Model!$M11),ISNUMBER(Model!$O$10)),(Model!$M11-Model!$G11)/Model!$O$10),0)),100)</f>
        <v>2.2419632785309074</v>
      </c>
      <c r="O47" s="161">
        <f>MIN(MAX(0,N47+IF(O$45-$C$45&lt;=Model!$O$10,IF(AND(ISNUMBER(Model!$M11),ISNUMBER(Model!$O$10)),(Model!$M11-Model!$G11)/Model!$O$10),0)),100)</f>
        <v>2.2419632785309074</v>
      </c>
      <c r="P47" s="161">
        <f>MIN(MAX(0,O47+IF(P$45-$C$45&lt;=Model!$O$10,IF(AND(ISNUMBER(Model!$M11),ISNUMBER(Model!$O$10)),(Model!$M11-Model!$G11)/Model!$O$10),0)),100)</f>
        <v>2.2419632785309074</v>
      </c>
      <c r="Q47" s="161">
        <f>MIN(MAX(0,P47+IF(Q$45-$C$45&lt;=Model!$O$10,IF(AND(ISNUMBER(Model!$M11),ISNUMBER(Model!$O$10)),(Model!$M11-Model!$G11)/Model!$O$10),0)),100)</f>
        <v>2.2419632785309074</v>
      </c>
      <c r="R47" s="161">
        <f>MIN(MAX(0,Q47+IF(R$45-$C$45&lt;=Model!$O$10,IF(AND(ISNUMBER(Model!$M11),ISNUMBER(Model!$O$10)),(Model!$M11-Model!$G11)/Model!$O$10),0)),100)</f>
        <v>2.2419632785309074</v>
      </c>
      <c r="S47" s="161">
        <f>MIN(MAX(0,R47+IF(S$45-$C$45&lt;=Model!$O$10,IF(AND(ISNUMBER(Model!$M11),ISNUMBER(Model!$O$10)),(Model!$M11-Model!$G11)/Model!$O$10),0)),100)</f>
        <v>2.2419632785309074</v>
      </c>
      <c r="T47" s="161">
        <f>MIN(MAX(0,S47+IF(T$45-$C$45&lt;=Model!$O$10,IF(AND(ISNUMBER(Model!$M11),ISNUMBER(Model!$O$10)),(Model!$M11-Model!$G11)/Model!$O$10),0)),100)</f>
        <v>2.2419632785309074</v>
      </c>
      <c r="U47" s="161">
        <f>MIN(MAX(0,T47+IF(U$45-$C$45&lt;=Model!$O$10,IF(AND(ISNUMBER(Model!$M11),ISNUMBER(Model!$O$10)),(Model!$M11-Model!$G11)/Model!$O$10),0)),100)</f>
        <v>2.2419632785309074</v>
      </c>
      <c r="V47" s="161">
        <f>MIN(MAX(0,U47+IF(V$45-$C$45&lt;=Model!$O$10,IF(AND(ISNUMBER(Model!$M11),ISNUMBER(Model!$O$10)),(Model!$M11-Model!$G11)/Model!$O$10),0)),100)</f>
        <v>2.2419632785309074</v>
      </c>
      <c r="W47" s="161">
        <f>MIN(MAX(0,V47+IF(W$45-$C$45&lt;=Model!$O$10,IF(AND(ISNUMBER(Model!$M11),ISNUMBER(Model!$O$10)),(Model!$M11-Model!$G11)/Model!$O$10),0)),100)</f>
        <v>2.2419632785309074</v>
      </c>
      <c r="X47" s="161">
        <f>MIN(MAX(0,W47+IF(X$45-$C$45&lt;=Model!$O$10,IF(AND(ISNUMBER(Model!$M11),ISNUMBER(Model!$O$10)),(Model!$M11-Model!$G11)/Model!$O$10),0)),100)</f>
        <v>2.2419632785309074</v>
      </c>
      <c r="Y47" s="161">
        <f>MIN(MAX(0,X47+IF(Y$45-$C$45&lt;=Model!$O$10,IF(AND(ISNUMBER(Model!$M11),ISNUMBER(Model!$O$10)),(Model!$M11-Model!$G11)/Model!$O$10),0)),100)</f>
        <v>2.2419632785309074</v>
      </c>
      <c r="Z47" s="161">
        <f>MIN(MAX(0,Y47+IF(Z$45-$C$45&lt;=Model!$O$10,IF(AND(ISNUMBER(Model!$M11),ISNUMBER(Model!$O$10)),(Model!$M11-Model!$G11)/Model!$O$10),0)),100)</f>
        <v>2.2419632785309074</v>
      </c>
      <c r="AA47" s="161">
        <f>MIN(MAX(0,Z47+IF(AA$45-$C$45&lt;=Model!$O$10,IF(AND(ISNUMBER(Model!$M11),ISNUMBER(Model!$O$10)),(Model!$M11-Model!$G11)/Model!$O$10),0)),100)</f>
        <v>2.2419632785309074</v>
      </c>
    </row>
    <row r="48" spans="1:28" x14ac:dyDescent="0.2">
      <c r="A48" t="str">
        <f>Model!$D$4</f>
        <v>København</v>
      </c>
      <c r="B48" s="46" t="s">
        <v>14</v>
      </c>
      <c r="C48" s="161">
        <f t="shared" si="13"/>
        <v>3.7665142276422765</v>
      </c>
      <c r="D48" s="161"/>
      <c r="E48" s="161">
        <f>MIN(MAX(0,C48+IF(E$45-$C$45&lt;=Model!$O$10,IF(AND(ISNUMBER(Model!$M12),ISNUMBER(Model!$O$10)),(Model!$M12-Model!$G12)/Model!$O$10),0)),100)</f>
        <v>3.7854459420564965</v>
      </c>
      <c r="F48" s="161">
        <f>MIN(MAX(0,E48+IF(F$45-$C$45&lt;=Model!$O$10,IF(AND(ISNUMBER(Model!$M12),ISNUMBER(Model!$O$10)),(Model!$M12-Model!$G12)/Model!$O$10),0)),100)</f>
        <v>3.8043776564707166</v>
      </c>
      <c r="G48" s="161">
        <f>MIN(MAX(0,F48+IF(G$45-$C$45&lt;=Model!$O$10,IF(AND(ISNUMBER(Model!$M12),ISNUMBER(Model!$O$10)),(Model!$M12-Model!$G12)/Model!$O$10),0)),100)</f>
        <v>3.8233093708849366</v>
      </c>
      <c r="H48" s="161">
        <f>MIN(MAX(0,G48+IF(H$45-$C$45&lt;=Model!$O$10,IF(AND(ISNUMBER(Model!$M12),ISNUMBER(Model!$O$10)),(Model!$M12-Model!$G12)/Model!$O$10),0)),100)</f>
        <v>3.8422410852991566</v>
      </c>
      <c r="I48" s="161">
        <f>MIN(MAX(0,H48+IF(I$45-$C$45&lt;=Model!$O$10,IF(AND(ISNUMBER(Model!$M12),ISNUMBER(Model!$O$10)),(Model!$M12-Model!$G12)/Model!$O$10),0)),100)</f>
        <v>3.8611727997133767</v>
      </c>
      <c r="J48" s="161">
        <f>MIN(MAX(0,I48+IF(J$45-$C$45&lt;=Model!$O$10,IF(AND(ISNUMBER(Model!$M12),ISNUMBER(Model!$O$10)),(Model!$M12-Model!$G12)/Model!$O$10),0)),100)</f>
        <v>3.8801045141275967</v>
      </c>
      <c r="K48" s="161">
        <f>MIN(MAX(0,J48+IF(K$45-$C$45&lt;=Model!$O$10,IF(AND(ISNUMBER(Model!$M12),ISNUMBER(Model!$O$10)),(Model!$M12-Model!$G12)/Model!$O$10),0)),100)</f>
        <v>3.8990362285418168</v>
      </c>
      <c r="L48" s="161">
        <f>MIN(MAX(0,K48+IF(L$45-$C$45&lt;=Model!$O$10,IF(AND(ISNUMBER(Model!$M12),ISNUMBER(Model!$O$10)),(Model!$M12-Model!$G12)/Model!$O$10),0)),100)</f>
        <v>3.9179679429560368</v>
      </c>
      <c r="M48" s="161">
        <f>MIN(MAX(0,L48+IF(M$45-$C$45&lt;=Model!$O$10,IF(AND(ISNUMBER(Model!$M12),ISNUMBER(Model!$O$10)),(Model!$M12-Model!$G12)/Model!$O$10),0)),100)</f>
        <v>3.9368996573702568</v>
      </c>
      <c r="N48" s="161">
        <f>MIN(MAX(0,M48+IF(N$45-$C$45&lt;=Model!$O$10,IF(AND(ISNUMBER(Model!$M12),ISNUMBER(Model!$O$10)),(Model!$M12-Model!$G12)/Model!$O$10),0)),100)</f>
        <v>3.9558313717844769</v>
      </c>
      <c r="O48" s="161">
        <f>MIN(MAX(0,N48+IF(O$45-$C$45&lt;=Model!$O$10,IF(AND(ISNUMBER(Model!$M12),ISNUMBER(Model!$O$10)),(Model!$M12-Model!$G12)/Model!$O$10),0)),100)</f>
        <v>3.9558313717844769</v>
      </c>
      <c r="P48" s="161">
        <f>MIN(MAX(0,O48+IF(P$45-$C$45&lt;=Model!$O$10,IF(AND(ISNUMBER(Model!$M12),ISNUMBER(Model!$O$10)),(Model!$M12-Model!$G12)/Model!$O$10),0)),100)</f>
        <v>3.9558313717844769</v>
      </c>
      <c r="Q48" s="161">
        <f>MIN(MAX(0,P48+IF(Q$45-$C$45&lt;=Model!$O$10,IF(AND(ISNUMBER(Model!$M12),ISNUMBER(Model!$O$10)),(Model!$M12-Model!$G12)/Model!$O$10),0)),100)</f>
        <v>3.9558313717844769</v>
      </c>
      <c r="R48" s="161">
        <f>MIN(MAX(0,Q48+IF(R$45-$C$45&lt;=Model!$O$10,IF(AND(ISNUMBER(Model!$M12),ISNUMBER(Model!$O$10)),(Model!$M12-Model!$G12)/Model!$O$10),0)),100)</f>
        <v>3.9558313717844769</v>
      </c>
      <c r="S48" s="161">
        <f>MIN(MAX(0,R48+IF(S$45-$C$45&lt;=Model!$O$10,IF(AND(ISNUMBER(Model!$M12),ISNUMBER(Model!$O$10)),(Model!$M12-Model!$G12)/Model!$O$10),0)),100)</f>
        <v>3.9558313717844769</v>
      </c>
      <c r="T48" s="161">
        <f>MIN(MAX(0,S48+IF(T$45-$C$45&lt;=Model!$O$10,IF(AND(ISNUMBER(Model!$M12),ISNUMBER(Model!$O$10)),(Model!$M12-Model!$G12)/Model!$O$10),0)),100)</f>
        <v>3.9558313717844769</v>
      </c>
      <c r="U48" s="161">
        <f>MIN(MAX(0,T48+IF(U$45-$C$45&lt;=Model!$O$10,IF(AND(ISNUMBER(Model!$M12),ISNUMBER(Model!$O$10)),(Model!$M12-Model!$G12)/Model!$O$10),0)),100)</f>
        <v>3.9558313717844769</v>
      </c>
      <c r="V48" s="161">
        <f>MIN(MAX(0,U48+IF(V$45-$C$45&lt;=Model!$O$10,IF(AND(ISNUMBER(Model!$M12),ISNUMBER(Model!$O$10)),(Model!$M12-Model!$G12)/Model!$O$10),0)),100)</f>
        <v>3.9558313717844769</v>
      </c>
      <c r="W48" s="161">
        <f>MIN(MAX(0,V48+IF(W$45-$C$45&lt;=Model!$O$10,IF(AND(ISNUMBER(Model!$M12),ISNUMBER(Model!$O$10)),(Model!$M12-Model!$G12)/Model!$O$10),0)),100)</f>
        <v>3.9558313717844769</v>
      </c>
      <c r="X48" s="161">
        <f>MIN(MAX(0,W48+IF(X$45-$C$45&lt;=Model!$O$10,IF(AND(ISNUMBER(Model!$M12),ISNUMBER(Model!$O$10)),(Model!$M12-Model!$G12)/Model!$O$10),0)),100)</f>
        <v>3.9558313717844769</v>
      </c>
      <c r="Y48" s="161">
        <f>MIN(MAX(0,X48+IF(Y$45-$C$45&lt;=Model!$O$10,IF(AND(ISNUMBER(Model!$M12),ISNUMBER(Model!$O$10)),(Model!$M12-Model!$G12)/Model!$O$10),0)),100)</f>
        <v>3.9558313717844769</v>
      </c>
      <c r="Z48" s="161">
        <f>MIN(MAX(0,Y48+IF(Z$45-$C$45&lt;=Model!$O$10,IF(AND(ISNUMBER(Model!$M12),ISNUMBER(Model!$O$10)),(Model!$M12-Model!$G12)/Model!$O$10),0)),100)</f>
        <v>3.9558313717844769</v>
      </c>
      <c r="AA48" s="161">
        <f>MIN(MAX(0,Z48+IF(AA$45-$C$45&lt;=Model!$O$10,IF(AND(ISNUMBER(Model!$M12),ISNUMBER(Model!$O$10)),(Model!$M12-Model!$G12)/Model!$O$10),0)),100)</f>
        <v>3.9558313717844769</v>
      </c>
    </row>
    <row r="49" spans="1:27" x14ac:dyDescent="0.2">
      <c r="A49" t="str">
        <f>Model!$D$4</f>
        <v>København</v>
      </c>
      <c r="B49" s="46" t="s">
        <v>15</v>
      </c>
      <c r="C49" s="161">
        <f t="shared" si="13"/>
        <v>6.3204124498758825</v>
      </c>
      <c r="D49" s="161"/>
      <c r="E49" s="161">
        <f>MIN(MAX(0,C49+IF(E$45-$C$45&lt;=Model!$O$10,IF(AND(ISNUMBER(Model!$M13),ISNUMBER(Model!$O$10)),(Model!$M13-Model!$G13)/Model!$O$10),0)),100)</f>
        <v>6.0920692066882216</v>
      </c>
      <c r="F49" s="161">
        <f>MIN(MAX(0,E49+IF(F$45-$C$45&lt;=Model!$O$10,IF(AND(ISNUMBER(Model!$M13),ISNUMBER(Model!$O$10)),(Model!$M13-Model!$G13)/Model!$O$10),0)),100)</f>
        <v>5.8637259635005607</v>
      </c>
      <c r="G49" s="161">
        <f>MIN(MAX(0,F49+IF(G$45-$C$45&lt;=Model!$O$10,IF(AND(ISNUMBER(Model!$M13),ISNUMBER(Model!$O$10)),(Model!$M13-Model!$G13)/Model!$O$10),0)),100)</f>
        <v>5.6353827203128999</v>
      </c>
      <c r="H49" s="161">
        <f>MIN(MAX(0,G49+IF(H$45-$C$45&lt;=Model!$O$10,IF(AND(ISNUMBER(Model!$M13),ISNUMBER(Model!$O$10)),(Model!$M13-Model!$G13)/Model!$O$10),0)),100)</f>
        <v>5.407039477125239</v>
      </c>
      <c r="I49" s="161">
        <f>MIN(MAX(0,H49+IF(I$45-$C$45&lt;=Model!$O$10,IF(AND(ISNUMBER(Model!$M13),ISNUMBER(Model!$O$10)),(Model!$M13-Model!$G13)/Model!$O$10),0)),100)</f>
        <v>5.1786962339375782</v>
      </c>
      <c r="J49" s="161">
        <f>MIN(MAX(0,I49+IF(J$45-$C$45&lt;=Model!$O$10,IF(AND(ISNUMBER(Model!$M13),ISNUMBER(Model!$O$10)),(Model!$M13-Model!$G13)/Model!$O$10),0)),100)</f>
        <v>4.9503529907499173</v>
      </c>
      <c r="K49" s="161">
        <f>MIN(MAX(0,J49+IF(K$45-$C$45&lt;=Model!$O$10,IF(AND(ISNUMBER(Model!$M13),ISNUMBER(Model!$O$10)),(Model!$M13-Model!$G13)/Model!$O$10),0)),100)</f>
        <v>4.7220097475622564</v>
      </c>
      <c r="L49" s="161">
        <f>MIN(MAX(0,K49+IF(L$45-$C$45&lt;=Model!$O$10,IF(AND(ISNUMBER(Model!$M13),ISNUMBER(Model!$O$10)),(Model!$M13-Model!$G13)/Model!$O$10),0)),100)</f>
        <v>4.4936665043745956</v>
      </c>
      <c r="M49" s="161">
        <f>MIN(MAX(0,L49+IF(M$45-$C$45&lt;=Model!$O$10,IF(AND(ISNUMBER(Model!$M13),ISNUMBER(Model!$O$10)),(Model!$M13-Model!$G13)/Model!$O$10),0)),100)</f>
        <v>4.2653232611869347</v>
      </c>
      <c r="N49" s="161">
        <f>MIN(MAX(0,M49+IF(N$45-$C$45&lt;=Model!$O$10,IF(AND(ISNUMBER(Model!$M13),ISNUMBER(Model!$O$10)),(Model!$M13-Model!$G13)/Model!$O$10),0)),100)</f>
        <v>4.0369800179992739</v>
      </c>
      <c r="O49" s="161">
        <f>MIN(MAX(0,N49+IF(O$45-$C$45&lt;=Model!$O$10,IF(AND(ISNUMBER(Model!$M13),ISNUMBER(Model!$O$10)),(Model!$M13-Model!$G13)/Model!$O$10),0)),100)</f>
        <v>4.0369800179992739</v>
      </c>
      <c r="P49" s="161">
        <f>MIN(MAX(0,O49+IF(P$45-$C$45&lt;=Model!$O$10,IF(AND(ISNUMBER(Model!$M13),ISNUMBER(Model!$O$10)),(Model!$M13-Model!$G13)/Model!$O$10),0)),100)</f>
        <v>4.0369800179992739</v>
      </c>
      <c r="Q49" s="161">
        <f>MIN(MAX(0,P49+IF(Q$45-$C$45&lt;=Model!$O$10,IF(AND(ISNUMBER(Model!$M13),ISNUMBER(Model!$O$10)),(Model!$M13-Model!$G13)/Model!$O$10),0)),100)</f>
        <v>4.0369800179992739</v>
      </c>
      <c r="R49" s="161">
        <f>MIN(MAX(0,Q49+IF(R$45-$C$45&lt;=Model!$O$10,IF(AND(ISNUMBER(Model!$M13),ISNUMBER(Model!$O$10)),(Model!$M13-Model!$G13)/Model!$O$10),0)),100)</f>
        <v>4.0369800179992739</v>
      </c>
      <c r="S49" s="161">
        <f>MIN(MAX(0,R49+IF(S$45-$C$45&lt;=Model!$O$10,IF(AND(ISNUMBER(Model!$M13),ISNUMBER(Model!$O$10)),(Model!$M13-Model!$G13)/Model!$O$10),0)),100)</f>
        <v>4.0369800179992739</v>
      </c>
      <c r="T49" s="161">
        <f>MIN(MAX(0,S49+IF(T$45-$C$45&lt;=Model!$O$10,IF(AND(ISNUMBER(Model!$M13),ISNUMBER(Model!$O$10)),(Model!$M13-Model!$G13)/Model!$O$10),0)),100)</f>
        <v>4.0369800179992739</v>
      </c>
      <c r="U49" s="161">
        <f>MIN(MAX(0,T49+IF(U$45-$C$45&lt;=Model!$O$10,IF(AND(ISNUMBER(Model!$M13),ISNUMBER(Model!$O$10)),(Model!$M13-Model!$G13)/Model!$O$10),0)),100)</f>
        <v>4.0369800179992739</v>
      </c>
      <c r="V49" s="161">
        <f>MIN(MAX(0,U49+IF(V$45-$C$45&lt;=Model!$O$10,IF(AND(ISNUMBER(Model!$M13),ISNUMBER(Model!$O$10)),(Model!$M13-Model!$G13)/Model!$O$10),0)),100)</f>
        <v>4.0369800179992739</v>
      </c>
      <c r="W49" s="161">
        <f>MIN(MAX(0,V49+IF(W$45-$C$45&lt;=Model!$O$10,IF(AND(ISNUMBER(Model!$M13),ISNUMBER(Model!$O$10)),(Model!$M13-Model!$G13)/Model!$O$10),0)),100)</f>
        <v>4.0369800179992739</v>
      </c>
      <c r="X49" s="161">
        <f>MIN(MAX(0,W49+IF(X$45-$C$45&lt;=Model!$O$10,IF(AND(ISNUMBER(Model!$M13),ISNUMBER(Model!$O$10)),(Model!$M13-Model!$G13)/Model!$O$10),0)),100)</f>
        <v>4.0369800179992739</v>
      </c>
      <c r="Y49" s="161">
        <f>MIN(MAX(0,X49+IF(Y$45-$C$45&lt;=Model!$O$10,IF(AND(ISNUMBER(Model!$M13),ISNUMBER(Model!$O$10)),(Model!$M13-Model!$G13)/Model!$O$10),0)),100)</f>
        <v>4.0369800179992739</v>
      </c>
      <c r="Z49" s="161">
        <f>MIN(MAX(0,Y49+IF(Z$45-$C$45&lt;=Model!$O$10,IF(AND(ISNUMBER(Model!$M13),ISNUMBER(Model!$O$10)),(Model!$M13-Model!$G13)/Model!$O$10),0)),100)</f>
        <v>4.0369800179992739</v>
      </c>
      <c r="AA49" s="161">
        <f>MIN(MAX(0,Z49+IF(AA$45-$C$45&lt;=Model!$O$10,IF(AND(ISNUMBER(Model!$M13),ISNUMBER(Model!$O$10)),(Model!$M13-Model!$G13)/Model!$O$10),0)),100)</f>
        <v>4.0369800179992739</v>
      </c>
    </row>
    <row r="50" spans="1:27" x14ac:dyDescent="0.2">
      <c r="A50" t="str">
        <f>Model!$D$4</f>
        <v>København</v>
      </c>
      <c r="B50" s="46" t="s">
        <v>16</v>
      </c>
      <c r="C50" s="161">
        <f t="shared" si="13"/>
        <v>12.207463630613535</v>
      </c>
      <c r="D50" s="161"/>
      <c r="E50" s="161">
        <f>MIN(MAX(0,C50+IF(E$45-$C$45&lt;=Model!$O$10,IF(AND(ISNUMBER(Model!$M14),ISNUMBER(Model!$O$10)),(Model!$M14-Model!$G14)/Model!$O$10),0)),100)</f>
        <v>11.736392345726633</v>
      </c>
      <c r="F50" s="161">
        <f>MIN(MAX(0,E50+IF(F$45-$C$45&lt;=Model!$O$10,IF(AND(ISNUMBER(Model!$M14),ISNUMBER(Model!$O$10)),(Model!$M14-Model!$G14)/Model!$O$10),0)),100)</f>
        <v>11.265321060839732</v>
      </c>
      <c r="G50" s="161">
        <f>MIN(MAX(0,F50+IF(G$45-$C$45&lt;=Model!$O$10,IF(AND(ISNUMBER(Model!$M14),ISNUMBER(Model!$O$10)),(Model!$M14-Model!$G14)/Model!$O$10),0)),100)</f>
        <v>10.79424977595283</v>
      </c>
      <c r="H50" s="161">
        <f>MIN(MAX(0,G50+IF(H$45-$C$45&lt;=Model!$O$10,IF(AND(ISNUMBER(Model!$M14),ISNUMBER(Model!$O$10)),(Model!$M14-Model!$G14)/Model!$O$10),0)),100)</f>
        <v>10.323178491065928</v>
      </c>
      <c r="I50" s="161">
        <f>MIN(MAX(0,H50+IF(I$45-$C$45&lt;=Model!$O$10,IF(AND(ISNUMBER(Model!$M14),ISNUMBER(Model!$O$10)),(Model!$M14-Model!$G14)/Model!$O$10),0)),100)</f>
        <v>9.852107206179026</v>
      </c>
      <c r="J50" s="161">
        <f>MIN(MAX(0,I50+IF(J$45-$C$45&lt;=Model!$O$10,IF(AND(ISNUMBER(Model!$M14),ISNUMBER(Model!$O$10)),(Model!$M14-Model!$G14)/Model!$O$10),0)),100)</f>
        <v>9.3810359212921242</v>
      </c>
      <c r="K50" s="161">
        <f>MIN(MAX(0,J50+IF(K$45-$C$45&lt;=Model!$O$10,IF(AND(ISNUMBER(Model!$M14),ISNUMBER(Model!$O$10)),(Model!$M14-Model!$G14)/Model!$O$10),0)),100)</f>
        <v>8.9099646364052223</v>
      </c>
      <c r="L50" s="161">
        <f>MIN(MAX(0,K50+IF(L$45-$C$45&lt;=Model!$O$10,IF(AND(ISNUMBER(Model!$M14),ISNUMBER(Model!$O$10)),(Model!$M14-Model!$G14)/Model!$O$10),0)),100)</f>
        <v>8.4388933515183204</v>
      </c>
      <c r="M50" s="161">
        <f>MIN(MAX(0,L50+IF(M$45-$C$45&lt;=Model!$O$10,IF(AND(ISNUMBER(Model!$M14),ISNUMBER(Model!$O$10)),(Model!$M14-Model!$G14)/Model!$O$10),0)),100)</f>
        <v>7.9678220666314186</v>
      </c>
      <c r="N50" s="161">
        <f>MIN(MAX(0,M50+IF(N$45-$C$45&lt;=Model!$O$10,IF(AND(ISNUMBER(Model!$M14),ISNUMBER(Model!$O$10)),(Model!$M14-Model!$G14)/Model!$O$10),0)),100)</f>
        <v>7.4967507817445167</v>
      </c>
      <c r="O50" s="161">
        <f>MIN(MAX(0,N50+IF(O$45-$C$45&lt;=Model!$O$10,IF(AND(ISNUMBER(Model!$M14),ISNUMBER(Model!$O$10)),(Model!$M14-Model!$G14)/Model!$O$10),0)),100)</f>
        <v>7.4967507817445167</v>
      </c>
      <c r="P50" s="161">
        <f>MIN(MAX(0,O50+IF(P$45-$C$45&lt;=Model!$O$10,IF(AND(ISNUMBER(Model!$M14),ISNUMBER(Model!$O$10)),(Model!$M14-Model!$G14)/Model!$O$10),0)),100)</f>
        <v>7.4967507817445167</v>
      </c>
      <c r="Q50" s="161">
        <f>MIN(MAX(0,P50+IF(Q$45-$C$45&lt;=Model!$O$10,IF(AND(ISNUMBER(Model!$M14),ISNUMBER(Model!$O$10)),(Model!$M14-Model!$G14)/Model!$O$10),0)),100)</f>
        <v>7.4967507817445167</v>
      </c>
      <c r="R50" s="161">
        <f>MIN(MAX(0,Q50+IF(R$45-$C$45&lt;=Model!$O$10,IF(AND(ISNUMBER(Model!$M14),ISNUMBER(Model!$O$10)),(Model!$M14-Model!$G14)/Model!$O$10),0)),100)</f>
        <v>7.4967507817445167</v>
      </c>
      <c r="S50" s="161">
        <f>MIN(MAX(0,R50+IF(S$45-$C$45&lt;=Model!$O$10,IF(AND(ISNUMBER(Model!$M14),ISNUMBER(Model!$O$10)),(Model!$M14-Model!$G14)/Model!$O$10),0)),100)</f>
        <v>7.4967507817445167</v>
      </c>
      <c r="T50" s="161">
        <f>MIN(MAX(0,S50+IF(T$45-$C$45&lt;=Model!$O$10,IF(AND(ISNUMBER(Model!$M14),ISNUMBER(Model!$O$10)),(Model!$M14-Model!$G14)/Model!$O$10),0)),100)</f>
        <v>7.4967507817445167</v>
      </c>
      <c r="U50" s="161">
        <f>MIN(MAX(0,T50+IF(U$45-$C$45&lt;=Model!$O$10,IF(AND(ISNUMBER(Model!$M14),ISNUMBER(Model!$O$10)),(Model!$M14-Model!$G14)/Model!$O$10),0)),100)</f>
        <v>7.4967507817445167</v>
      </c>
      <c r="V50" s="161">
        <f>MIN(MAX(0,U50+IF(V$45-$C$45&lt;=Model!$O$10,IF(AND(ISNUMBER(Model!$M14),ISNUMBER(Model!$O$10)),(Model!$M14-Model!$G14)/Model!$O$10),0)),100)</f>
        <v>7.4967507817445167</v>
      </c>
      <c r="W50" s="161">
        <f>MIN(MAX(0,V50+IF(W$45-$C$45&lt;=Model!$O$10,IF(AND(ISNUMBER(Model!$M14),ISNUMBER(Model!$O$10)),(Model!$M14-Model!$G14)/Model!$O$10),0)),100)</f>
        <v>7.4967507817445167</v>
      </c>
      <c r="X50" s="161">
        <f>MIN(MAX(0,W50+IF(X$45-$C$45&lt;=Model!$O$10,IF(AND(ISNUMBER(Model!$M14),ISNUMBER(Model!$O$10)),(Model!$M14-Model!$G14)/Model!$O$10),0)),100)</f>
        <v>7.4967507817445167</v>
      </c>
      <c r="Y50" s="161">
        <f>MIN(MAX(0,X50+IF(Y$45-$C$45&lt;=Model!$O$10,IF(AND(ISNUMBER(Model!$M14),ISNUMBER(Model!$O$10)),(Model!$M14-Model!$G14)/Model!$O$10),0)),100)</f>
        <v>7.4967507817445167</v>
      </c>
      <c r="Z50" s="161">
        <f>MIN(MAX(0,Y50+IF(Z$45-$C$45&lt;=Model!$O$10,IF(AND(ISNUMBER(Model!$M14),ISNUMBER(Model!$O$10)),(Model!$M14-Model!$G14)/Model!$O$10),0)),100)</f>
        <v>7.4967507817445167</v>
      </c>
      <c r="AA50" s="161">
        <f>MIN(MAX(0,Z50+IF(AA$45-$C$45&lt;=Model!$O$10,IF(AND(ISNUMBER(Model!$M14),ISNUMBER(Model!$O$10)),(Model!$M14-Model!$G14)/Model!$O$10),0)),100)</f>
        <v>7.4967507817445167</v>
      </c>
    </row>
    <row r="51" spans="1:27" x14ac:dyDescent="0.2">
      <c r="A51" t="str">
        <f>Model!$D$4</f>
        <v>København</v>
      </c>
      <c r="B51" s="201" t="s">
        <v>1407</v>
      </c>
      <c r="C51" s="161">
        <f t="shared" si="13"/>
        <v>22.692078618225136</v>
      </c>
      <c r="D51" s="161"/>
      <c r="E51" s="161">
        <f>MIN(MAX(0,C51+IF(E$45-$C$45&lt;=Model!$O$10,IF(AND(ISNUMBER(Model!$M15),ISNUMBER(Model!$O$10)),(Model!$M15-Model!$G15)/Model!$O$10),0)),100)</f>
        <v>21.850176630807059</v>
      </c>
      <c r="F51" s="161">
        <f>MIN(MAX(0,E51+IF(F$45-$C$45&lt;=Model!$O$10,IF(AND(ISNUMBER(Model!$M15),ISNUMBER(Model!$O$10)),(Model!$M15-Model!$G15)/Model!$O$10),0)),100)</f>
        <v>21.008274643388983</v>
      </c>
      <c r="G51" s="161">
        <f>MIN(MAX(0,F51+IF(G$45-$C$45&lt;=Model!$O$10,IF(AND(ISNUMBER(Model!$M15),ISNUMBER(Model!$O$10)),(Model!$M15-Model!$G15)/Model!$O$10),0)),100)</f>
        <v>20.166372655970907</v>
      </c>
      <c r="H51" s="161">
        <f>MIN(MAX(0,G51+IF(H$45-$C$45&lt;=Model!$O$10,IF(AND(ISNUMBER(Model!$M15),ISNUMBER(Model!$O$10)),(Model!$M15-Model!$G15)/Model!$O$10),0)),100)</f>
        <v>19.324470668552831</v>
      </c>
      <c r="I51" s="161">
        <f>MIN(MAX(0,H51+IF(I$45-$C$45&lt;=Model!$O$10,IF(AND(ISNUMBER(Model!$M15),ISNUMBER(Model!$O$10)),(Model!$M15-Model!$G15)/Model!$O$10),0)),100)</f>
        <v>18.482568681134754</v>
      </c>
      <c r="J51" s="161">
        <f>MIN(MAX(0,I51+IF(J$45-$C$45&lt;=Model!$O$10,IF(AND(ISNUMBER(Model!$M15),ISNUMBER(Model!$O$10)),(Model!$M15-Model!$G15)/Model!$O$10),0)),100)</f>
        <v>17.640666693716678</v>
      </c>
      <c r="K51" s="161">
        <f>MIN(MAX(0,J51+IF(K$45-$C$45&lt;=Model!$O$10,IF(AND(ISNUMBER(Model!$M15),ISNUMBER(Model!$O$10)),(Model!$M15-Model!$G15)/Model!$O$10),0)),100)</f>
        <v>16.798764706298602</v>
      </c>
      <c r="L51" s="161">
        <f>MIN(MAX(0,K51+IF(L$45-$C$45&lt;=Model!$O$10,IF(AND(ISNUMBER(Model!$M15),ISNUMBER(Model!$O$10)),(Model!$M15-Model!$G15)/Model!$O$10),0)),100)</f>
        <v>15.956862718880526</v>
      </c>
      <c r="M51" s="161">
        <f>MIN(MAX(0,L51+IF(M$45-$C$45&lt;=Model!$O$10,IF(AND(ISNUMBER(Model!$M15),ISNUMBER(Model!$O$10)),(Model!$M15-Model!$G15)/Model!$O$10),0)),100)</f>
        <v>15.11496073146245</v>
      </c>
      <c r="N51" s="161">
        <f>MIN(MAX(0,M51+IF(N$45-$C$45&lt;=Model!$O$10,IF(AND(ISNUMBER(Model!$M15),ISNUMBER(Model!$O$10)),(Model!$M15-Model!$G15)/Model!$O$10),0)),100)</f>
        <v>14.273058744044373</v>
      </c>
      <c r="O51" s="161">
        <f>MIN(MAX(0,N51+IF(O$45-$C$45&lt;=Model!$O$10,IF(AND(ISNUMBER(Model!$M15),ISNUMBER(Model!$O$10)),(Model!$M15-Model!$G15)/Model!$O$10),0)),100)</f>
        <v>14.273058744044373</v>
      </c>
      <c r="P51" s="161">
        <f>MIN(MAX(0,O51+IF(P$45-$C$45&lt;=Model!$O$10,IF(AND(ISNUMBER(Model!$M15),ISNUMBER(Model!$O$10)),(Model!$M15-Model!$G15)/Model!$O$10),0)),100)</f>
        <v>14.273058744044373</v>
      </c>
      <c r="Q51" s="161">
        <f>MIN(MAX(0,P51+IF(Q$45-$C$45&lt;=Model!$O$10,IF(AND(ISNUMBER(Model!$M15),ISNUMBER(Model!$O$10)),(Model!$M15-Model!$G15)/Model!$O$10),0)),100)</f>
        <v>14.273058744044373</v>
      </c>
      <c r="R51" s="161">
        <f>MIN(MAX(0,Q51+IF(R$45-$C$45&lt;=Model!$O$10,IF(AND(ISNUMBER(Model!$M15),ISNUMBER(Model!$O$10)),(Model!$M15-Model!$G15)/Model!$O$10),0)),100)</f>
        <v>14.273058744044373</v>
      </c>
      <c r="S51" s="161">
        <f>MIN(MAX(0,R51+IF(S$45-$C$45&lt;=Model!$O$10,IF(AND(ISNUMBER(Model!$M15),ISNUMBER(Model!$O$10)),(Model!$M15-Model!$G15)/Model!$O$10),0)),100)</f>
        <v>14.273058744044373</v>
      </c>
      <c r="T51" s="161">
        <f>MIN(MAX(0,S51+IF(T$45-$C$45&lt;=Model!$O$10,IF(AND(ISNUMBER(Model!$M15),ISNUMBER(Model!$O$10)),(Model!$M15-Model!$G15)/Model!$O$10),0)),100)</f>
        <v>14.273058744044373</v>
      </c>
      <c r="U51" s="161">
        <f>MIN(MAX(0,T51+IF(U$45-$C$45&lt;=Model!$O$10,IF(AND(ISNUMBER(Model!$M15),ISNUMBER(Model!$O$10)),(Model!$M15-Model!$G15)/Model!$O$10),0)),100)</f>
        <v>14.273058744044373</v>
      </c>
      <c r="V51" s="161">
        <f>MIN(MAX(0,U51+IF(V$45-$C$45&lt;=Model!$O$10,IF(AND(ISNUMBER(Model!$M15),ISNUMBER(Model!$O$10)),(Model!$M15-Model!$G15)/Model!$O$10),0)),100)</f>
        <v>14.273058744044373</v>
      </c>
      <c r="W51" s="161">
        <f>MIN(MAX(0,V51+IF(W$45-$C$45&lt;=Model!$O$10,IF(AND(ISNUMBER(Model!$M15),ISNUMBER(Model!$O$10)),(Model!$M15-Model!$G15)/Model!$O$10),0)),100)</f>
        <v>14.273058744044373</v>
      </c>
      <c r="X51" s="161">
        <f>MIN(MAX(0,W51+IF(X$45-$C$45&lt;=Model!$O$10,IF(AND(ISNUMBER(Model!$M15),ISNUMBER(Model!$O$10)),(Model!$M15-Model!$G15)/Model!$O$10),0)),100)</f>
        <v>14.273058744044373</v>
      </c>
      <c r="Y51" s="161">
        <f>MIN(MAX(0,X51+IF(Y$45-$C$45&lt;=Model!$O$10,IF(AND(ISNUMBER(Model!$M15),ISNUMBER(Model!$O$10)),(Model!$M15-Model!$G15)/Model!$O$10),0)),100)</f>
        <v>14.273058744044373</v>
      </c>
      <c r="Z51" s="161">
        <f>MIN(MAX(0,Y51+IF(Z$45-$C$45&lt;=Model!$O$10,IF(AND(ISNUMBER(Model!$M15),ISNUMBER(Model!$O$10)),(Model!$M15-Model!$G15)/Model!$O$10),0)),100)</f>
        <v>14.273058744044373</v>
      </c>
      <c r="AA51" s="161">
        <f>MIN(MAX(0,Z51+IF(AA$45-$C$45&lt;=Model!$O$10,IF(AND(ISNUMBER(Model!$M15),ISNUMBER(Model!$O$10)),(Model!$M15-Model!$G15)/Model!$O$10),0)),100)</f>
        <v>14.273058744044373</v>
      </c>
    </row>
    <row r="52" spans="1:27" x14ac:dyDescent="0.2">
      <c r="A52" t="str">
        <f>Model!$D$4</f>
        <v>København</v>
      </c>
      <c r="B52" s="46" t="s">
        <v>1341</v>
      </c>
      <c r="C52" s="161">
        <f t="shared" si="13"/>
        <v>33.51749539594843</v>
      </c>
      <c r="D52" s="161"/>
      <c r="E52" s="161">
        <f>MIN(MAX(0,C52+IF(E$45-$C$45&lt;=Model!$O$10,IF(AND(ISNUMBER(Model!$M16),ISNUMBER(Model!$O$10)),(Model!$M16-Model!$G16)/Model!$O$10),0)),100)</f>
        <v>31.854710146458785</v>
      </c>
      <c r="F52" s="161">
        <f>MIN(MAX(0,E52+IF(F$45-$C$45&lt;=Model!$O$10,IF(AND(ISNUMBER(Model!$M16),ISNUMBER(Model!$O$10)),(Model!$M16-Model!$G16)/Model!$O$10),0)),100)</f>
        <v>30.191924896969141</v>
      </c>
      <c r="G52" s="161">
        <f>MIN(MAX(0,F52+IF(G$45-$C$45&lt;=Model!$O$10,IF(AND(ISNUMBER(Model!$M16),ISNUMBER(Model!$O$10)),(Model!$M16-Model!$G16)/Model!$O$10),0)),100)</f>
        <v>28.529139647479496</v>
      </c>
      <c r="H52" s="161">
        <f>MIN(MAX(0,G52+IF(H$45-$C$45&lt;=Model!$O$10,IF(AND(ISNUMBER(Model!$M16),ISNUMBER(Model!$O$10)),(Model!$M16-Model!$G16)/Model!$O$10),0)),100)</f>
        <v>26.866354397989852</v>
      </c>
      <c r="I52" s="161">
        <f>MIN(MAX(0,H52+IF(I$45-$C$45&lt;=Model!$O$10,IF(AND(ISNUMBER(Model!$M16),ISNUMBER(Model!$O$10)),(Model!$M16-Model!$G16)/Model!$O$10),0)),100)</f>
        <v>25.203569148500208</v>
      </c>
      <c r="J52" s="161">
        <f>MIN(MAX(0,I52+IF(J$45-$C$45&lt;=Model!$O$10,IF(AND(ISNUMBER(Model!$M16),ISNUMBER(Model!$O$10)),(Model!$M16-Model!$G16)/Model!$O$10),0)),100)</f>
        <v>23.540783899010563</v>
      </c>
      <c r="K52" s="161">
        <f>MIN(MAX(0,J52+IF(K$45-$C$45&lt;=Model!$O$10,IF(AND(ISNUMBER(Model!$M16),ISNUMBER(Model!$O$10)),(Model!$M16-Model!$G16)/Model!$O$10),0)),100)</f>
        <v>21.877998649520919</v>
      </c>
      <c r="L52" s="161">
        <f>MIN(MAX(0,K52+IF(L$45-$C$45&lt;=Model!$O$10,IF(AND(ISNUMBER(Model!$M16),ISNUMBER(Model!$O$10)),(Model!$M16-Model!$G16)/Model!$O$10),0)),100)</f>
        <v>20.215213400031274</v>
      </c>
      <c r="M52" s="161">
        <f>MIN(MAX(0,L52+IF(M$45-$C$45&lt;=Model!$O$10,IF(AND(ISNUMBER(Model!$M16),ISNUMBER(Model!$O$10)),(Model!$M16-Model!$G16)/Model!$O$10),0)),100)</f>
        <v>18.55242815054163</v>
      </c>
      <c r="N52" s="161">
        <f>MIN(MAX(0,M52+IF(N$45-$C$45&lt;=Model!$O$10,IF(AND(ISNUMBER(Model!$M16),ISNUMBER(Model!$O$10)),(Model!$M16-Model!$G16)/Model!$O$10),0)),100)</f>
        <v>16.889642901051985</v>
      </c>
      <c r="O52" s="161">
        <f>MIN(MAX(0,N52+IF(O$45-$C$45&lt;=Model!$O$10,IF(AND(ISNUMBER(Model!$M16),ISNUMBER(Model!$O$10)),(Model!$M16-Model!$G16)/Model!$O$10),0)),100)</f>
        <v>16.889642901051985</v>
      </c>
      <c r="P52" s="161">
        <f>MIN(MAX(0,O52+IF(P$45-$C$45&lt;=Model!$O$10,IF(AND(ISNUMBER(Model!$M16),ISNUMBER(Model!$O$10)),(Model!$M16-Model!$G16)/Model!$O$10),0)),100)</f>
        <v>16.889642901051985</v>
      </c>
      <c r="Q52" s="161">
        <f>MIN(MAX(0,P52+IF(Q$45-$C$45&lt;=Model!$O$10,IF(AND(ISNUMBER(Model!$M16),ISNUMBER(Model!$O$10)),(Model!$M16-Model!$G16)/Model!$O$10),0)),100)</f>
        <v>16.889642901051985</v>
      </c>
      <c r="R52" s="161">
        <f>MIN(MAX(0,Q52+IF(R$45-$C$45&lt;=Model!$O$10,IF(AND(ISNUMBER(Model!$M16),ISNUMBER(Model!$O$10)),(Model!$M16-Model!$G16)/Model!$O$10),0)),100)</f>
        <v>16.889642901051985</v>
      </c>
      <c r="S52" s="161">
        <f>MIN(MAX(0,R52+IF(S$45-$C$45&lt;=Model!$O$10,IF(AND(ISNUMBER(Model!$M16),ISNUMBER(Model!$O$10)),(Model!$M16-Model!$G16)/Model!$O$10),0)),100)</f>
        <v>16.889642901051985</v>
      </c>
      <c r="T52" s="161">
        <f>MIN(MAX(0,S52+IF(T$45-$C$45&lt;=Model!$O$10,IF(AND(ISNUMBER(Model!$M16),ISNUMBER(Model!$O$10)),(Model!$M16-Model!$G16)/Model!$O$10),0)),100)</f>
        <v>16.889642901051985</v>
      </c>
      <c r="U52" s="161">
        <f>MIN(MAX(0,T52+IF(U$45-$C$45&lt;=Model!$O$10,IF(AND(ISNUMBER(Model!$M16),ISNUMBER(Model!$O$10)),(Model!$M16-Model!$G16)/Model!$O$10),0)),100)</f>
        <v>16.889642901051985</v>
      </c>
      <c r="V52" s="161">
        <f>MIN(MAX(0,U52+IF(V$45-$C$45&lt;=Model!$O$10,IF(AND(ISNUMBER(Model!$M16),ISNUMBER(Model!$O$10)),(Model!$M16-Model!$G16)/Model!$O$10),0)),100)</f>
        <v>16.889642901051985</v>
      </c>
      <c r="W52" s="161">
        <f>MIN(MAX(0,V52+IF(W$45-$C$45&lt;=Model!$O$10,IF(AND(ISNUMBER(Model!$M16),ISNUMBER(Model!$O$10)),(Model!$M16-Model!$G16)/Model!$O$10),0)),100)</f>
        <v>16.889642901051985</v>
      </c>
      <c r="X52" s="161">
        <f>MIN(MAX(0,W52+IF(X$45-$C$45&lt;=Model!$O$10,IF(AND(ISNUMBER(Model!$M16),ISNUMBER(Model!$O$10)),(Model!$M16-Model!$G16)/Model!$O$10),0)),100)</f>
        <v>16.889642901051985</v>
      </c>
      <c r="Y52" s="161">
        <f>MIN(MAX(0,X52+IF(Y$45-$C$45&lt;=Model!$O$10,IF(AND(ISNUMBER(Model!$M16),ISNUMBER(Model!$O$10)),(Model!$M16-Model!$G16)/Model!$O$10),0)),100)</f>
        <v>16.889642901051985</v>
      </c>
      <c r="Z52" s="161">
        <f>MIN(MAX(0,Y52+IF(Z$45-$C$45&lt;=Model!$O$10,IF(AND(ISNUMBER(Model!$M16),ISNUMBER(Model!$O$10)),(Model!$M16-Model!$G16)/Model!$O$10),0)),100)</f>
        <v>16.889642901051985</v>
      </c>
      <c r="AA52" s="161">
        <f>MIN(MAX(0,Z52+IF(AA$45-$C$45&lt;=Model!$O$10,IF(AND(ISNUMBER(Model!$M16),ISNUMBER(Model!$O$10)),(Model!$M16-Model!$G16)/Model!$O$10),0)),100)</f>
        <v>16.889642901051985</v>
      </c>
    </row>
    <row r="53" spans="1:27" s="237" customFormat="1" hidden="1" x14ac:dyDescent="0.2"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Y53" s="252"/>
      <c r="Z53" s="252"/>
      <c r="AA53" s="252"/>
    </row>
    <row r="54" spans="1:27" x14ac:dyDescent="0.2">
      <c r="A54" t="str">
        <f>Model!$D$4</f>
        <v>København</v>
      </c>
      <c r="B54" t="s">
        <v>1353</v>
      </c>
      <c r="C54" s="161">
        <f>SUM(C62:C68)/SUM(C35:C41)*100</f>
        <v>5.3602743462842444</v>
      </c>
      <c r="D54" s="161"/>
      <c r="E54" s="161">
        <f>SUM(E62:E68)/SUM(E35:E41)*100</f>
        <v>5.2903014757491338</v>
      </c>
      <c r="F54" s="161">
        <f t="shared" ref="F54:Z54" si="14">SUM(F62:F68)/SUM(F35:F41)*100</f>
        <v>5.241786407902417</v>
      </c>
      <c r="G54" s="161">
        <f t="shared" si="14"/>
        <v>5.1914925287546261</v>
      </c>
      <c r="H54" s="161">
        <f t="shared" si="14"/>
        <v>5.1192293416475891</v>
      </c>
      <c r="I54" s="161">
        <f t="shared" si="14"/>
        <v>5.0468369600509391</v>
      </c>
      <c r="J54" s="161">
        <f t="shared" si="14"/>
        <v>4.9562710105223706</v>
      </c>
      <c r="K54" s="161">
        <f>SUM(K62:K68)/SUM(K35:K41)*100</f>
        <v>4.8656042882153843</v>
      </c>
      <c r="L54" s="161">
        <f t="shared" si="14"/>
        <v>4.749347979648241</v>
      </c>
      <c r="M54" s="161">
        <f t="shared" si="14"/>
        <v>4.6114629820596633</v>
      </c>
      <c r="N54" s="161">
        <f t="shared" si="14"/>
        <v>4.4763760126067238</v>
      </c>
      <c r="O54" s="161">
        <f t="shared" si="14"/>
        <v>4.4818204316087318</v>
      </c>
      <c r="P54" s="161">
        <f t="shared" si="14"/>
        <v>4.4939536473669621</v>
      </c>
      <c r="Q54" s="161">
        <f t="shared" si="14"/>
        <v>4.5170292990258156</v>
      </c>
      <c r="R54" s="161">
        <f t="shared" si="14"/>
        <v>4.5332346063656344</v>
      </c>
      <c r="S54" s="161">
        <f t="shared" si="14"/>
        <v>4.557555892762637</v>
      </c>
      <c r="T54" s="161">
        <f t="shared" si="14"/>
        <v>4.5722952134472052</v>
      </c>
      <c r="U54" s="161">
        <f t="shared" si="14"/>
        <v>4.574653959733924</v>
      </c>
      <c r="V54" s="161">
        <f t="shared" si="14"/>
        <v>4.5812050050829232</v>
      </c>
      <c r="W54" s="161">
        <f t="shared" si="14"/>
        <v>4.5761716107012713</v>
      </c>
      <c r="X54" s="161">
        <f t="shared" si="14"/>
        <v>4.5829277303563734</v>
      </c>
      <c r="Y54" s="161">
        <f t="shared" si="14"/>
        <v>4.6107086236223189</v>
      </c>
      <c r="Z54" s="161">
        <f t="shared" si="14"/>
        <v>4.6483064614878593</v>
      </c>
      <c r="AA54" s="161">
        <f>SUM(AA62:AA68)/SUM(AA35:AA41)*100</f>
        <v>4.6913988255151988</v>
      </c>
    </row>
    <row r="55" spans="1:27" x14ac:dyDescent="0.2"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</row>
    <row r="56" spans="1:27" x14ac:dyDescent="0.2">
      <c r="A56" t="s">
        <v>255</v>
      </c>
      <c r="B56" t="s">
        <v>1353</v>
      </c>
      <c r="C56" s="160">
        <f>SUMPRODUCT(C35:C41,$L23:$L29)/SUM(C35:C41)</f>
        <v>5.3602743462842444</v>
      </c>
      <c r="D56" s="160"/>
      <c r="E56" s="160">
        <f t="shared" ref="E56:AA56" si="15">SUMPRODUCT(E35:E41,$L23:$L29)/SUM(E35:E41)</f>
        <v>5.4133736773183694</v>
      </c>
      <c r="F56" s="160">
        <f t="shared" si="15"/>
        <v>5.49844357760698</v>
      </c>
      <c r="G56" s="160">
        <f t="shared" si="15"/>
        <v>5.5905732978476204</v>
      </c>
      <c r="H56" s="160">
        <f t="shared" si="15"/>
        <v>5.6642065347356878</v>
      </c>
      <c r="I56" s="160">
        <f t="shared" si="15"/>
        <v>5.7480231645988775</v>
      </c>
      <c r="J56" s="160">
        <f t="shared" si="15"/>
        <v>5.8150033816082463</v>
      </c>
      <c r="K56" s="160">
        <f t="shared" si="15"/>
        <v>5.8891617317203071</v>
      </c>
      <c r="L56" s="160">
        <f t="shared" si="15"/>
        <v>5.934714823759319</v>
      </c>
      <c r="M56" s="160">
        <f t="shared" si="15"/>
        <v>5.9483775852475533</v>
      </c>
      <c r="N56" s="160">
        <f t="shared" si="15"/>
        <v>5.9658417013572427</v>
      </c>
      <c r="O56" s="160">
        <f t="shared" si="15"/>
        <v>5.9700051252754429</v>
      </c>
      <c r="P56" s="160">
        <f t="shared" si="15"/>
        <v>5.9872104816049418</v>
      </c>
      <c r="Q56" s="160">
        <f t="shared" si="15"/>
        <v>6.0240152586296229</v>
      </c>
      <c r="R56" s="160">
        <f t="shared" si="15"/>
        <v>6.0507884410832968</v>
      </c>
      <c r="S56" s="160">
        <f t="shared" si="15"/>
        <v>6.0926603996966868</v>
      </c>
      <c r="T56" s="160">
        <f t="shared" si="15"/>
        <v>6.119089269333764</v>
      </c>
      <c r="U56" s="160">
        <f t="shared" si="15"/>
        <v>6.1273403968094886</v>
      </c>
      <c r="V56" s="160">
        <f t="shared" si="15"/>
        <v>6.1529792925288769</v>
      </c>
      <c r="W56" s="160">
        <f t="shared" si="15"/>
        <v>6.1592719024711657</v>
      </c>
      <c r="X56" s="160">
        <f t="shared" si="15"/>
        <v>6.191153846105701</v>
      </c>
      <c r="Y56" s="160">
        <f t="shared" si="15"/>
        <v>6.2557287296534891</v>
      </c>
      <c r="Z56" s="160">
        <f t="shared" si="15"/>
        <v>6.3310407140554368</v>
      </c>
      <c r="AA56" s="160">
        <f t="shared" si="15"/>
        <v>6.4104146087309415</v>
      </c>
    </row>
    <row r="57" spans="1:27" x14ac:dyDescent="0.2">
      <c r="A57" t="s">
        <v>256</v>
      </c>
      <c r="B57" t="s">
        <v>1353</v>
      </c>
      <c r="C57" s="160">
        <f>C54-C56</f>
        <v>0</v>
      </c>
      <c r="D57" s="160"/>
      <c r="E57" s="160">
        <f>E54-E56</f>
        <v>-0.1230722015692356</v>
      </c>
      <c r="F57" s="160">
        <f t="shared" ref="F57:W57" si="16">F54-F56</f>
        <v>-0.25665716970456298</v>
      </c>
      <c r="G57" s="160">
        <f t="shared" si="16"/>
        <v>-0.39908076909299428</v>
      </c>
      <c r="H57" s="160">
        <f t="shared" si="16"/>
        <v>-0.54497719308809867</v>
      </c>
      <c r="I57" s="160">
        <f t="shared" si="16"/>
        <v>-0.70118620454793845</v>
      </c>
      <c r="J57" s="160">
        <f t="shared" si="16"/>
        <v>-0.85873237108587563</v>
      </c>
      <c r="K57" s="160">
        <f t="shared" si="16"/>
        <v>-1.0235574435049228</v>
      </c>
      <c r="L57" s="160">
        <f t="shared" si="16"/>
        <v>-1.1853668441110781</v>
      </c>
      <c r="M57" s="160">
        <f t="shared" si="16"/>
        <v>-1.33691460318789</v>
      </c>
      <c r="N57" s="160">
        <f t="shared" si="16"/>
        <v>-1.4894656887505189</v>
      </c>
      <c r="O57" s="160">
        <f t="shared" si="16"/>
        <v>-1.4881846936667111</v>
      </c>
      <c r="P57" s="160">
        <f t="shared" si="16"/>
        <v>-1.4932568342379797</v>
      </c>
      <c r="Q57" s="160">
        <f t="shared" si="16"/>
        <v>-1.5069859596038073</v>
      </c>
      <c r="R57" s="160">
        <f t="shared" si="16"/>
        <v>-1.5175538347176625</v>
      </c>
      <c r="S57" s="160">
        <f t="shared" si="16"/>
        <v>-1.5351045069340499</v>
      </c>
      <c r="T57" s="160">
        <f t="shared" si="16"/>
        <v>-1.5467940558865587</v>
      </c>
      <c r="U57" s="160">
        <f t="shared" si="16"/>
        <v>-1.5526864370755646</v>
      </c>
      <c r="V57" s="160">
        <f t="shared" si="16"/>
        <v>-1.5717742874459537</v>
      </c>
      <c r="W57" s="160">
        <f t="shared" si="16"/>
        <v>-1.5831002917698944</v>
      </c>
      <c r="X57" s="160">
        <f>X54-X56</f>
        <v>-1.6082261157493276</v>
      </c>
      <c r="Y57" s="160">
        <f t="shared" ref="Y57:AA57" si="17">Y54-Y56</f>
        <v>-1.6450201060311702</v>
      </c>
      <c r="Z57" s="160">
        <f t="shared" si="17"/>
        <v>-1.6827342525675775</v>
      </c>
      <c r="AA57" s="160">
        <f t="shared" si="17"/>
        <v>-1.7190157832157427</v>
      </c>
    </row>
    <row r="58" spans="1:27" x14ac:dyDescent="0.2"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160"/>
      <c r="Y58" s="160"/>
      <c r="Z58" s="160"/>
    </row>
    <row r="59" spans="1:27" x14ac:dyDescent="0.2">
      <c r="A59" s="48" t="s">
        <v>27</v>
      </c>
      <c r="C59" s="48"/>
      <c r="D59" s="48"/>
    </row>
    <row r="60" spans="1:27" x14ac:dyDescent="0.2">
      <c r="A60" s="48" t="s">
        <v>21</v>
      </c>
      <c r="B60" s="48" t="s">
        <v>20</v>
      </c>
      <c r="C60" s="128">
        <f t="shared" ref="C60:AA60" si="18">C33</f>
        <v>2026</v>
      </c>
      <c r="D60" s="128"/>
      <c r="E60" s="128">
        <f t="shared" si="18"/>
        <v>2027</v>
      </c>
      <c r="F60" s="128">
        <f t="shared" si="18"/>
        <v>2028</v>
      </c>
      <c r="G60" s="128">
        <f t="shared" si="18"/>
        <v>2029</v>
      </c>
      <c r="H60" s="128">
        <f t="shared" si="18"/>
        <v>2030</v>
      </c>
      <c r="I60" s="128">
        <f t="shared" si="18"/>
        <v>2031</v>
      </c>
      <c r="J60" s="128">
        <f t="shared" si="18"/>
        <v>2032</v>
      </c>
      <c r="K60" s="128">
        <f t="shared" si="18"/>
        <v>2033</v>
      </c>
      <c r="L60" s="128">
        <f t="shared" si="18"/>
        <v>2034</v>
      </c>
      <c r="M60" s="128">
        <f t="shared" si="18"/>
        <v>2035</v>
      </c>
      <c r="N60" s="128">
        <f t="shared" si="18"/>
        <v>2036</v>
      </c>
      <c r="O60" s="128">
        <f t="shared" si="18"/>
        <v>2037</v>
      </c>
      <c r="P60" s="128">
        <f t="shared" si="18"/>
        <v>2038</v>
      </c>
      <c r="Q60" s="128">
        <f t="shared" si="18"/>
        <v>2039</v>
      </c>
      <c r="R60" s="128">
        <f t="shared" si="18"/>
        <v>2040</v>
      </c>
      <c r="S60" s="128">
        <f t="shared" si="18"/>
        <v>2041</v>
      </c>
      <c r="T60" s="128">
        <f t="shared" si="18"/>
        <v>2042</v>
      </c>
      <c r="U60" s="128">
        <f t="shared" si="18"/>
        <v>2043</v>
      </c>
      <c r="V60" s="128">
        <f t="shared" si="18"/>
        <v>2044</v>
      </c>
      <c r="W60" s="128">
        <f t="shared" si="18"/>
        <v>2045</v>
      </c>
      <c r="X60" s="128">
        <f t="shared" si="18"/>
        <v>2046</v>
      </c>
      <c r="Y60" s="128">
        <f t="shared" si="18"/>
        <v>2047</v>
      </c>
      <c r="Z60" s="128">
        <f t="shared" si="18"/>
        <v>2048</v>
      </c>
      <c r="AA60" s="128">
        <f t="shared" si="18"/>
        <v>2049</v>
      </c>
    </row>
    <row r="61" spans="1:27" x14ac:dyDescent="0.2">
      <c r="A61" t="str">
        <f>Model!$D$4</f>
        <v>København</v>
      </c>
      <c r="B61" s="46" t="s">
        <v>1338</v>
      </c>
      <c r="C61" s="127">
        <f t="shared" ref="C61:C67" si="19">C34*(C46/100)</f>
        <v>353</v>
      </c>
      <c r="D61" s="127"/>
      <c r="E61" s="127">
        <f>E34*(E46/100)</f>
        <v>356.04017679984378</v>
      </c>
      <c r="F61" s="127">
        <f t="shared" ref="F61:AA61" si="20">F34*(F46/100)</f>
        <v>361.97059890250182</v>
      </c>
      <c r="G61" s="127">
        <f t="shared" si="20"/>
        <v>367.80560378589041</v>
      </c>
      <c r="H61" s="127">
        <f t="shared" si="20"/>
        <v>373.55411659233329</v>
      </c>
      <c r="I61" s="127">
        <f t="shared" si="20"/>
        <v>379.08269604653572</v>
      </c>
      <c r="J61" s="127">
        <f t="shared" si="20"/>
        <v>384.39349031366925</v>
      </c>
      <c r="K61" s="127">
        <f t="shared" si="20"/>
        <v>389.45642465902318</v>
      </c>
      <c r="L61" s="127">
        <f t="shared" si="20"/>
        <v>394.03555067079475</v>
      </c>
      <c r="M61" s="127">
        <f t="shared" si="20"/>
        <v>398.35844413627905</v>
      </c>
      <c r="N61" s="127">
        <f t="shared" si="20"/>
        <v>402.39086113965561</v>
      </c>
      <c r="O61" s="127">
        <f t="shared" si="20"/>
        <v>401.84534168858005</v>
      </c>
      <c r="P61" s="127">
        <f t="shared" si="20"/>
        <v>401.43843783572862</v>
      </c>
      <c r="Q61" s="127">
        <f t="shared" si="20"/>
        <v>401.22700113981995</v>
      </c>
      <c r="R61" s="127">
        <f t="shared" si="20"/>
        <v>401.11329802238271</v>
      </c>
      <c r="S61" s="127">
        <f t="shared" si="20"/>
        <v>400.90569401582582</v>
      </c>
      <c r="T61" s="127">
        <f t="shared" si="20"/>
        <v>400.52817411467169</v>
      </c>
      <c r="U61" s="127">
        <f t="shared" si="20"/>
        <v>400.00181811035526</v>
      </c>
      <c r="V61" s="127">
        <f t="shared" si="20"/>
        <v>399.51315021799837</v>
      </c>
      <c r="W61" s="127">
        <f t="shared" si="20"/>
        <v>398.81496197440873</v>
      </c>
      <c r="X61" s="127">
        <f t="shared" si="20"/>
        <v>398.11932885705363</v>
      </c>
      <c r="Y61" s="127">
        <f t="shared" si="20"/>
        <v>397.75075189772036</v>
      </c>
      <c r="Z61" s="127">
        <f t="shared" si="20"/>
        <v>397.60319335767537</v>
      </c>
      <c r="AA61" s="127">
        <f t="shared" si="20"/>
        <v>397.44733065736807</v>
      </c>
    </row>
    <row r="62" spans="1:27" x14ac:dyDescent="0.2">
      <c r="A62" t="str">
        <f>Model!$D$4</f>
        <v>København</v>
      </c>
      <c r="B62" s="46" t="s">
        <v>1339</v>
      </c>
      <c r="C62" s="127">
        <f>C35*(C47/100)</f>
        <v>354</v>
      </c>
      <c r="D62" s="127"/>
      <c r="E62" s="127">
        <f t="shared" ref="E62:AA67" si="21">E35*(E47/100)</f>
        <v>364.13932843883174</v>
      </c>
      <c r="F62" s="127">
        <f t="shared" si="21"/>
        <v>374.28084071208826</v>
      </c>
      <c r="G62" s="127">
        <f t="shared" si="21"/>
        <v>385.05043802587068</v>
      </c>
      <c r="H62" s="127">
        <f t="shared" si="21"/>
        <v>398.78489889017533</v>
      </c>
      <c r="I62" s="127">
        <f t="shared" si="21"/>
        <v>415.14140162954931</v>
      </c>
      <c r="J62" s="127">
        <f t="shared" si="21"/>
        <v>432.11469364345601</v>
      </c>
      <c r="K62" s="127">
        <f t="shared" si="21"/>
        <v>452.3683107690307</v>
      </c>
      <c r="L62" s="127">
        <f t="shared" si="21"/>
        <v>479.82243335073287</v>
      </c>
      <c r="M62" s="127">
        <f t="shared" si="21"/>
        <v>509.39356289849582</v>
      </c>
      <c r="N62" s="127">
        <f t="shared" si="21"/>
        <v>541.09783727343449</v>
      </c>
      <c r="O62" s="127">
        <f t="shared" si="21"/>
        <v>566.00604929791291</v>
      </c>
      <c r="P62" s="127">
        <f t="shared" si="21"/>
        <v>584.1659518540132</v>
      </c>
      <c r="Q62" s="127">
        <f t="shared" si="21"/>
        <v>586.83388815546493</v>
      </c>
      <c r="R62" s="127">
        <f t="shared" si="21"/>
        <v>583.08980948031842</v>
      </c>
      <c r="S62" s="127">
        <f t="shared" si="21"/>
        <v>577.08134789385554</v>
      </c>
      <c r="T62" s="127">
        <f t="shared" si="21"/>
        <v>574.54792938911567</v>
      </c>
      <c r="U62" s="127">
        <f t="shared" si="21"/>
        <v>581.25139959192302</v>
      </c>
      <c r="V62" s="127">
        <f t="shared" si="21"/>
        <v>590.33135086997322</v>
      </c>
      <c r="W62" s="127">
        <f t="shared" si="21"/>
        <v>606.80978096717536</v>
      </c>
      <c r="X62" s="127">
        <f t="shared" si="21"/>
        <v>620.23914100557556</v>
      </c>
      <c r="Y62" s="127">
        <f t="shared" si="21"/>
        <v>618.40073111718016</v>
      </c>
      <c r="Z62" s="127">
        <f t="shared" si="21"/>
        <v>607.03397729502842</v>
      </c>
      <c r="AA62" s="127">
        <f t="shared" si="21"/>
        <v>601.94472065276329</v>
      </c>
    </row>
    <row r="63" spans="1:27" x14ac:dyDescent="0.2">
      <c r="A63" t="str">
        <f>Model!$D$4</f>
        <v>København</v>
      </c>
      <c r="B63" s="46" t="s">
        <v>14</v>
      </c>
      <c r="C63" s="127">
        <f>C36*(C48/100)</f>
        <v>593</v>
      </c>
      <c r="D63" s="127"/>
      <c r="E63" s="127">
        <f t="shared" si="21"/>
        <v>585.22994264193437</v>
      </c>
      <c r="F63" s="127">
        <f t="shared" si="21"/>
        <v>577.46648447569009</v>
      </c>
      <c r="G63" s="127">
        <f t="shared" si="21"/>
        <v>580.34012940662444</v>
      </c>
      <c r="H63" s="127">
        <f t="shared" si="21"/>
        <v>589.63031695000848</v>
      </c>
      <c r="I63" s="127">
        <f t="shared" si="21"/>
        <v>596.24230373173964</v>
      </c>
      <c r="J63" s="127">
        <f t="shared" si="21"/>
        <v>611.38806829108546</v>
      </c>
      <c r="K63" s="127">
        <f t="shared" si="21"/>
        <v>623.76781584211983</v>
      </c>
      <c r="L63" s="127">
        <f t="shared" si="21"/>
        <v>637.37502496008813</v>
      </c>
      <c r="M63" s="127">
        <f t="shared" si="21"/>
        <v>654.98199599668965</v>
      </c>
      <c r="N63" s="127">
        <f>N36*(N48/100)</f>
        <v>677.35700579065599</v>
      </c>
      <c r="O63" s="127">
        <f t="shared" si="21"/>
        <v>696.97792939470696</v>
      </c>
      <c r="P63" s="127">
        <f t="shared" si="21"/>
        <v>721.34585064489931</v>
      </c>
      <c r="Q63" s="127">
        <f t="shared" si="21"/>
        <v>756.47363322634544</v>
      </c>
      <c r="R63" s="127">
        <f t="shared" si="21"/>
        <v>794.01447294458012</v>
      </c>
      <c r="S63" s="127">
        <f t="shared" si="21"/>
        <v>834.00792811332121</v>
      </c>
      <c r="T63" s="127">
        <f t="shared" si="21"/>
        <v>873.88270834090872</v>
      </c>
      <c r="U63" s="127">
        <f t="shared" si="21"/>
        <v>903.11630217839604</v>
      </c>
      <c r="V63" s="127">
        <f t="shared" si="21"/>
        <v>908.14020802056234</v>
      </c>
      <c r="W63" s="127">
        <f t="shared" si="21"/>
        <v>903.47232700185668</v>
      </c>
      <c r="X63" s="127">
        <f t="shared" si="21"/>
        <v>895.32331437598066</v>
      </c>
      <c r="Y63" s="127">
        <f t="shared" si="21"/>
        <v>893.14760712149916</v>
      </c>
      <c r="Z63" s="127">
        <f t="shared" si="21"/>
        <v>905.29200943287753</v>
      </c>
      <c r="AA63" s="127">
        <f t="shared" si="21"/>
        <v>920.79886841027269</v>
      </c>
    </row>
    <row r="64" spans="1:27" x14ac:dyDescent="0.2">
      <c r="A64" t="str">
        <f>Model!$D$4</f>
        <v>København</v>
      </c>
      <c r="B64" s="46" t="s">
        <v>15</v>
      </c>
      <c r="C64" s="127">
        <f t="shared" si="19"/>
        <v>662</v>
      </c>
      <c r="D64" s="127"/>
      <c r="E64" s="127">
        <f t="shared" si="21"/>
        <v>690.23144111777549</v>
      </c>
      <c r="F64" s="127">
        <f t="shared" si="21"/>
        <v>701.59481153284207</v>
      </c>
      <c r="G64" s="127">
        <f t="shared" si="21"/>
        <v>691.57416743679914</v>
      </c>
      <c r="H64" s="127">
        <f t="shared" si="21"/>
        <v>662.57861752692679</v>
      </c>
      <c r="I64" s="127">
        <f t="shared" si="21"/>
        <v>634.39028865735338</v>
      </c>
      <c r="J64" s="127">
        <f t="shared" si="21"/>
        <v>598.39866952185002</v>
      </c>
      <c r="K64" s="127">
        <f t="shared" si="21"/>
        <v>563.09966239679909</v>
      </c>
      <c r="L64" s="127">
        <f t="shared" si="21"/>
        <v>538.20643722894533</v>
      </c>
      <c r="M64" s="127">
        <f t="shared" si="21"/>
        <v>517.93820360592952</v>
      </c>
      <c r="N64" s="127">
        <f t="shared" si="21"/>
        <v>494.97412000689098</v>
      </c>
      <c r="O64" s="127">
        <f t="shared" si="21"/>
        <v>506.72173185926886</v>
      </c>
      <c r="P64" s="127">
        <f t="shared" si="21"/>
        <v>515.84530669994729</v>
      </c>
      <c r="Q64" s="127">
        <f t="shared" si="21"/>
        <v>526.17997554602539</v>
      </c>
      <c r="R64" s="127">
        <f t="shared" si="21"/>
        <v>539.66348880614294</v>
      </c>
      <c r="S64" s="127">
        <f t="shared" si="21"/>
        <v>556.94176328317985</v>
      </c>
      <c r="T64" s="127">
        <f t="shared" si="21"/>
        <v>574.94669416345664</v>
      </c>
      <c r="U64" s="127">
        <f t="shared" si="21"/>
        <v>596.70601646047271</v>
      </c>
      <c r="V64" s="127">
        <f t="shared" si="21"/>
        <v>627.66965319852716</v>
      </c>
      <c r="W64" s="127">
        <f t="shared" si="21"/>
        <v>660.4903007448612</v>
      </c>
      <c r="X64" s="127">
        <f t="shared" si="21"/>
        <v>695.69276650181484</v>
      </c>
      <c r="Y64" s="127">
        <f t="shared" si="21"/>
        <v>730.73375305804859</v>
      </c>
      <c r="Z64" s="127">
        <f t="shared" si="21"/>
        <v>756.28783657198403</v>
      </c>
      <c r="AA64" s="127">
        <f t="shared" si="21"/>
        <v>761.53591059538303</v>
      </c>
    </row>
    <row r="65" spans="1:27" x14ac:dyDescent="0.2">
      <c r="A65" t="str">
        <f>Model!$D$4</f>
        <v>København</v>
      </c>
      <c r="B65" s="46" t="s">
        <v>16</v>
      </c>
      <c r="C65" s="127">
        <f t="shared" si="19"/>
        <v>579</v>
      </c>
      <c r="D65" s="127"/>
      <c r="E65" s="127">
        <f t="shared" si="21"/>
        <v>583.41606350607094</v>
      </c>
      <c r="F65" s="127">
        <f t="shared" si="21"/>
        <v>611.03101433994709</v>
      </c>
      <c r="G65" s="127">
        <f t="shared" si="21"/>
        <v>638.26398925209082</v>
      </c>
      <c r="H65" s="127">
        <f t="shared" si="21"/>
        <v>660.58019164330869</v>
      </c>
      <c r="I65" s="127">
        <f t="shared" si="21"/>
        <v>685.80518262212195</v>
      </c>
      <c r="J65" s="127">
        <f t="shared" si="21"/>
        <v>708.08059133912957</v>
      </c>
      <c r="K65" s="127">
        <f t="shared" si="21"/>
        <v>711.72797515604918</v>
      </c>
      <c r="L65" s="127">
        <f t="shared" si="21"/>
        <v>692.24242162504777</v>
      </c>
      <c r="M65" s="127">
        <f t="shared" si="21"/>
        <v>652.64430547777954</v>
      </c>
      <c r="N65" s="127">
        <f t="shared" si="21"/>
        <v>615.93304422812946</v>
      </c>
      <c r="O65" s="127">
        <f t="shared" si="21"/>
        <v>610.01061111055139</v>
      </c>
      <c r="P65" s="127">
        <f t="shared" si="21"/>
        <v>605.13772310241745</v>
      </c>
      <c r="Q65" s="127">
        <f t="shared" si="21"/>
        <v>611.28505874344796</v>
      </c>
      <c r="R65" s="127">
        <f t="shared" si="21"/>
        <v>621.70554233007283</v>
      </c>
      <c r="S65" s="127">
        <f t="shared" si="21"/>
        <v>630.47674074471388</v>
      </c>
      <c r="T65" s="127">
        <f t="shared" si="21"/>
        <v>648.39397511308323</v>
      </c>
      <c r="U65" s="127">
        <f t="shared" si="21"/>
        <v>661.88812652022341</v>
      </c>
      <c r="V65" s="127">
        <f t="shared" si="21"/>
        <v>678.00614070097413</v>
      </c>
      <c r="W65" s="127">
        <f t="shared" si="21"/>
        <v>697.34775771787497</v>
      </c>
      <c r="X65" s="127">
        <f t="shared" si="21"/>
        <v>722.6867753601714</v>
      </c>
      <c r="Y65" s="127">
        <f t="shared" si="21"/>
        <v>749.45017565099931</v>
      </c>
      <c r="Z65" s="127">
        <f t="shared" si="21"/>
        <v>780.56169139523911</v>
      </c>
      <c r="AA65" s="127">
        <f t="shared" si="21"/>
        <v>824.86748851534924</v>
      </c>
    </row>
    <row r="66" spans="1:27" x14ac:dyDescent="0.2">
      <c r="A66" t="str">
        <f>Model!$D$4</f>
        <v>København</v>
      </c>
      <c r="B66" s="201" t="s">
        <v>1407</v>
      </c>
      <c r="C66" s="127">
        <f t="shared" si="19"/>
        <v>381.00000000000006</v>
      </c>
      <c r="D66" s="127"/>
      <c r="E66" s="127">
        <f t="shared" si="21"/>
        <v>382.81509457173968</v>
      </c>
      <c r="F66" s="127">
        <f t="shared" si="21"/>
        <v>382.77076400254725</v>
      </c>
      <c r="G66" s="127">
        <f t="shared" si="21"/>
        <v>397.07587759606719</v>
      </c>
      <c r="H66" s="127">
        <f t="shared" si="21"/>
        <v>413.54367230703059</v>
      </c>
      <c r="I66" s="127">
        <f t="shared" si="21"/>
        <v>424.35977691885392</v>
      </c>
      <c r="J66" s="127">
        <f t="shared" si="21"/>
        <v>426.72772732100645</v>
      </c>
      <c r="K66" s="127">
        <f t="shared" si="21"/>
        <v>445.83921530516488</v>
      </c>
      <c r="L66" s="127">
        <f t="shared" si="21"/>
        <v>465.30211688255616</v>
      </c>
      <c r="M66" s="127">
        <f t="shared" si="21"/>
        <v>480.65575126050584</v>
      </c>
      <c r="N66" s="127">
        <f t="shared" si="21"/>
        <v>496.13152194298237</v>
      </c>
      <c r="O66" s="127">
        <f t="shared" si="21"/>
        <v>538.66523700023458</v>
      </c>
      <c r="P66" s="127">
        <f t="shared" si="21"/>
        <v>571.35054152409623</v>
      </c>
      <c r="Q66" s="127">
        <f t="shared" si="21"/>
        <v>586.90817555510466</v>
      </c>
      <c r="R66" s="127">
        <f t="shared" si="21"/>
        <v>585.33813909325977</v>
      </c>
      <c r="S66" s="127">
        <f t="shared" si="21"/>
        <v>590.04824847879433</v>
      </c>
      <c r="T66" s="127">
        <f t="shared" si="21"/>
        <v>586.90817555510466</v>
      </c>
      <c r="U66" s="127">
        <f t="shared" si="21"/>
        <v>587.47909790486642</v>
      </c>
      <c r="V66" s="127">
        <f t="shared" si="21"/>
        <v>598.32662255034006</v>
      </c>
      <c r="W66" s="127">
        <f t="shared" si="21"/>
        <v>610.88691424509921</v>
      </c>
      <c r="X66" s="127">
        <f t="shared" si="21"/>
        <v>623.16174476497736</v>
      </c>
      <c r="Y66" s="127">
        <f t="shared" si="21"/>
        <v>644.1431411187225</v>
      </c>
      <c r="Z66" s="127">
        <f t="shared" si="21"/>
        <v>659.84350573717131</v>
      </c>
      <c r="AA66" s="127">
        <f t="shared" si="21"/>
        <v>679.68305739139305</v>
      </c>
    </row>
    <row r="67" spans="1:27" x14ac:dyDescent="0.2">
      <c r="A67" t="str">
        <f>Model!$D$4</f>
        <v>København</v>
      </c>
      <c r="B67" s="46" t="s">
        <v>1341</v>
      </c>
      <c r="C67" s="127">
        <f t="shared" si="19"/>
        <v>182</v>
      </c>
      <c r="D67" s="127"/>
      <c r="E67" s="127">
        <f t="shared" si="21"/>
        <v>167.55577537037323</v>
      </c>
      <c r="F67" s="127">
        <f t="shared" si="21"/>
        <v>159.41336345599706</v>
      </c>
      <c r="G67" s="127">
        <f t="shared" si="21"/>
        <v>149.77798314926736</v>
      </c>
      <c r="H67" s="127">
        <f t="shared" si="21"/>
        <v>138.63038869362762</v>
      </c>
      <c r="I67" s="127">
        <f t="shared" si="21"/>
        <v>135.09113063596112</v>
      </c>
      <c r="J67" s="127">
        <f t="shared" si="21"/>
        <v>132.77002119041958</v>
      </c>
      <c r="K67" s="127">
        <f t="shared" si="21"/>
        <v>129.95531197815427</v>
      </c>
      <c r="L67" s="127">
        <f t="shared" si="21"/>
        <v>130.79243069820234</v>
      </c>
      <c r="M67" s="127">
        <f t="shared" si="21"/>
        <v>129.68147277228599</v>
      </c>
      <c r="N67" s="127">
        <f t="shared" si="21"/>
        <v>127.34790747393197</v>
      </c>
      <c r="O67" s="127">
        <f t="shared" si="21"/>
        <v>134.94824677940537</v>
      </c>
      <c r="P67" s="127">
        <f t="shared" si="21"/>
        <v>149.13554681628904</v>
      </c>
      <c r="Q67" s="127">
        <f t="shared" si="21"/>
        <v>165.51850043030944</v>
      </c>
      <c r="R67" s="127">
        <f t="shared" si="21"/>
        <v>181.73255761531937</v>
      </c>
      <c r="S67" s="127">
        <f t="shared" si="21"/>
        <v>199.80447551944499</v>
      </c>
      <c r="T67" s="127">
        <f t="shared" si="21"/>
        <v>216.35632556247592</v>
      </c>
      <c r="U67" s="127">
        <f t="shared" si="21"/>
        <v>230.88141845738065</v>
      </c>
      <c r="V67" s="127">
        <f t="shared" si="21"/>
        <v>238.98844704988559</v>
      </c>
      <c r="W67" s="127">
        <f t="shared" si="21"/>
        <v>240.00182562394872</v>
      </c>
      <c r="X67" s="127">
        <f t="shared" si="21"/>
        <v>246.58878635535899</v>
      </c>
      <c r="Y67" s="127">
        <f t="shared" si="21"/>
        <v>248.27775064546418</v>
      </c>
      <c r="Z67" s="127">
        <f t="shared" si="21"/>
        <v>252.50016137072717</v>
      </c>
      <c r="AA67" s="127">
        <f t="shared" si="21"/>
        <v>259.4249149601585</v>
      </c>
    </row>
    <row r="68" spans="1:27" s="237" customFormat="1" hidden="1" x14ac:dyDescent="0.2">
      <c r="C68" s="244"/>
      <c r="D68" s="244"/>
      <c r="E68" s="244"/>
      <c r="F68" s="244"/>
      <c r="G68" s="244"/>
      <c r="H68" s="244"/>
      <c r="I68" s="244"/>
      <c r="J68" s="244"/>
      <c r="K68" s="244"/>
      <c r="L68" s="244"/>
      <c r="M68" s="244"/>
      <c r="N68" s="244"/>
      <c r="O68" s="244"/>
      <c r="P68" s="244"/>
      <c r="Q68" s="244"/>
      <c r="R68" s="244"/>
      <c r="S68" s="244"/>
      <c r="T68" s="244"/>
      <c r="U68" s="244"/>
      <c r="V68" s="244"/>
      <c r="W68" s="244"/>
      <c r="X68" s="244"/>
      <c r="Y68" s="244"/>
      <c r="Z68" s="244"/>
      <c r="AA68" s="244"/>
    </row>
    <row r="69" spans="1:27" x14ac:dyDescent="0.2">
      <c r="A69" t="str">
        <f>Model!$D$4</f>
        <v>København</v>
      </c>
      <c r="B69" t="s">
        <v>25</v>
      </c>
      <c r="C69" s="127">
        <f>SUM(C61:C68)</f>
        <v>3104</v>
      </c>
      <c r="D69" s="127"/>
      <c r="E69" s="127">
        <f>SUM(E61:E68)</f>
        <v>3129.4278224465697</v>
      </c>
      <c r="F69" s="127">
        <f t="shared" ref="F69:AA69" si="22">SUM(F61:F68)</f>
        <v>3168.5278774216135</v>
      </c>
      <c r="G69" s="127">
        <f t="shared" si="22"/>
        <v>3209.8881886526106</v>
      </c>
      <c r="H69" s="127">
        <f t="shared" si="22"/>
        <v>3237.3022026034109</v>
      </c>
      <c r="I69" s="127">
        <f t="shared" si="22"/>
        <v>3270.1127802421156</v>
      </c>
      <c r="J69" s="127">
        <f t="shared" si="22"/>
        <v>3293.8732616206162</v>
      </c>
      <c r="K69" s="127">
        <f t="shared" si="22"/>
        <v>3316.2147161063413</v>
      </c>
      <c r="L69" s="127">
        <f t="shared" si="22"/>
        <v>3337.7764154163674</v>
      </c>
      <c r="M69" s="127">
        <f t="shared" si="22"/>
        <v>3343.6537361479654</v>
      </c>
      <c r="N69" s="127">
        <f t="shared" si="22"/>
        <v>3355.2322978556813</v>
      </c>
      <c r="O69" s="127">
        <f t="shared" si="22"/>
        <v>3455.1751471306602</v>
      </c>
      <c r="P69" s="127">
        <f t="shared" si="22"/>
        <v>3548.4193584773911</v>
      </c>
      <c r="Q69" s="127">
        <f t="shared" si="22"/>
        <v>3634.4262327965175</v>
      </c>
      <c r="R69" s="127">
        <f t="shared" si="22"/>
        <v>3706.6573082920763</v>
      </c>
      <c r="S69" s="127">
        <f t="shared" si="22"/>
        <v>3789.2661980491362</v>
      </c>
      <c r="T69" s="127">
        <f t="shared" si="22"/>
        <v>3875.5639822388166</v>
      </c>
      <c r="U69" s="127">
        <f t="shared" si="22"/>
        <v>3961.3241792236181</v>
      </c>
      <c r="V69" s="127">
        <f t="shared" si="22"/>
        <v>4040.9755726082612</v>
      </c>
      <c r="W69" s="127">
        <f t="shared" si="22"/>
        <v>4117.8238682752253</v>
      </c>
      <c r="X69" s="127">
        <f t="shared" si="22"/>
        <v>4201.8118572209323</v>
      </c>
      <c r="Y69" s="127">
        <f t="shared" si="22"/>
        <v>4281.9039106096343</v>
      </c>
      <c r="Z69" s="127">
        <f t="shared" si="22"/>
        <v>4359.1223751607031</v>
      </c>
      <c r="AA69" s="127">
        <f t="shared" si="22"/>
        <v>4445.702291182688</v>
      </c>
    </row>
    <row r="70" spans="1:27" x14ac:dyDescent="0.2"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27"/>
      <c r="V70" s="127"/>
      <c r="W70" s="127"/>
      <c r="X70" s="127"/>
      <c r="Y70" s="127"/>
      <c r="Z70" s="127"/>
    </row>
    <row r="71" spans="1:27" x14ac:dyDescent="0.2">
      <c r="A71" s="48" t="s">
        <v>314</v>
      </c>
    </row>
    <row r="72" spans="1:27" x14ac:dyDescent="0.2">
      <c r="A72" s="48" t="s">
        <v>21</v>
      </c>
      <c r="B72" s="48" t="s">
        <v>20</v>
      </c>
      <c r="C72" s="128">
        <f t="shared" ref="C72:AA72" si="23">C60</f>
        <v>2026</v>
      </c>
      <c r="D72" s="128"/>
      <c r="E72" s="128">
        <f t="shared" si="23"/>
        <v>2027</v>
      </c>
      <c r="F72" s="128">
        <f t="shared" si="23"/>
        <v>2028</v>
      </c>
      <c r="G72" s="128">
        <f t="shared" si="23"/>
        <v>2029</v>
      </c>
      <c r="H72" s="128">
        <f t="shared" si="23"/>
        <v>2030</v>
      </c>
      <c r="I72" s="128">
        <f t="shared" si="23"/>
        <v>2031</v>
      </c>
      <c r="J72" s="128">
        <f t="shared" si="23"/>
        <v>2032</v>
      </c>
      <c r="K72" s="128">
        <f t="shared" si="23"/>
        <v>2033</v>
      </c>
      <c r="L72" s="128">
        <f t="shared" si="23"/>
        <v>2034</v>
      </c>
      <c r="M72" s="128">
        <f t="shared" si="23"/>
        <v>2035</v>
      </c>
      <c r="N72" s="128">
        <f t="shared" si="23"/>
        <v>2036</v>
      </c>
      <c r="O72" s="128">
        <f t="shared" si="23"/>
        <v>2037</v>
      </c>
      <c r="P72" s="128">
        <f t="shared" si="23"/>
        <v>2038</v>
      </c>
      <c r="Q72" s="128">
        <f t="shared" si="23"/>
        <v>2039</v>
      </c>
      <c r="R72" s="128">
        <f t="shared" si="23"/>
        <v>2040</v>
      </c>
      <c r="S72" s="128">
        <f t="shared" si="23"/>
        <v>2041</v>
      </c>
      <c r="T72" s="128">
        <f t="shared" si="23"/>
        <v>2042</v>
      </c>
      <c r="U72" s="128">
        <f t="shared" si="23"/>
        <v>2043</v>
      </c>
      <c r="V72" s="128">
        <f t="shared" si="23"/>
        <v>2044</v>
      </c>
      <c r="W72" s="128">
        <f t="shared" si="23"/>
        <v>2045</v>
      </c>
      <c r="X72" s="128">
        <f t="shared" si="23"/>
        <v>2046</v>
      </c>
      <c r="Y72" s="128">
        <f t="shared" si="23"/>
        <v>2047</v>
      </c>
      <c r="Z72" s="128">
        <f t="shared" si="23"/>
        <v>2048</v>
      </c>
      <c r="AA72" s="128">
        <f t="shared" si="23"/>
        <v>2049</v>
      </c>
    </row>
    <row r="73" spans="1:27" x14ac:dyDescent="0.2">
      <c r="A73" t="str">
        <f>Model!$D$4</f>
        <v>København</v>
      </c>
      <c r="B73" s="46" t="s">
        <v>1338</v>
      </c>
      <c r="C73" s="127">
        <f>C61/$B$19</f>
        <v>128.36363636363637</v>
      </c>
      <c r="D73" s="127"/>
      <c r="E73" s="127">
        <f t="shared" ref="E73:AA74" si="24">E61/$B$19</f>
        <v>129.4691551999432</v>
      </c>
      <c r="F73" s="127">
        <f t="shared" si="24"/>
        <v>131.62567232818247</v>
      </c>
      <c r="G73" s="127">
        <f t="shared" si="24"/>
        <v>133.74749228577832</v>
      </c>
      <c r="H73" s="127">
        <f t="shared" si="24"/>
        <v>135.83786057903029</v>
      </c>
      <c r="I73" s="127">
        <f t="shared" si="24"/>
        <v>137.84825310783117</v>
      </c>
      <c r="J73" s="127">
        <f t="shared" si="24"/>
        <v>139.77945102315246</v>
      </c>
      <c r="K73" s="127">
        <f t="shared" si="24"/>
        <v>141.62051805782662</v>
      </c>
      <c r="L73" s="127">
        <f t="shared" si="24"/>
        <v>143.28565478937992</v>
      </c>
      <c r="M73" s="127">
        <f t="shared" si="24"/>
        <v>144.85761604955601</v>
      </c>
      <c r="N73" s="127">
        <f t="shared" si="24"/>
        <v>146.32394950532932</v>
      </c>
      <c r="O73" s="127">
        <f t="shared" si="24"/>
        <v>146.1255787958473</v>
      </c>
      <c r="P73" s="127">
        <f t="shared" si="24"/>
        <v>145.97761375844678</v>
      </c>
      <c r="Q73" s="127">
        <f t="shared" si="24"/>
        <v>145.90072768720725</v>
      </c>
      <c r="R73" s="127">
        <f t="shared" si="24"/>
        <v>145.85938109904825</v>
      </c>
      <c r="S73" s="127">
        <f t="shared" si="24"/>
        <v>145.78388873302757</v>
      </c>
      <c r="T73" s="127">
        <f t="shared" si="24"/>
        <v>145.64660876897153</v>
      </c>
      <c r="U73" s="127">
        <f t="shared" si="24"/>
        <v>145.45520658558374</v>
      </c>
      <c r="V73" s="127">
        <f t="shared" si="24"/>
        <v>145.27750917018122</v>
      </c>
      <c r="W73" s="127">
        <f t="shared" si="24"/>
        <v>145.02362253614862</v>
      </c>
      <c r="X73" s="127">
        <f t="shared" si="24"/>
        <v>144.7706650389286</v>
      </c>
      <c r="Y73" s="127">
        <f t="shared" si="24"/>
        <v>144.6366370537165</v>
      </c>
      <c r="Z73" s="127">
        <f>Z61/$B$19</f>
        <v>144.58297940279104</v>
      </c>
      <c r="AA73" s="127">
        <f t="shared" si="24"/>
        <v>144.52630205722474</v>
      </c>
    </row>
    <row r="74" spans="1:27" x14ac:dyDescent="0.2">
      <c r="A74" t="str">
        <f>Model!$D$4</f>
        <v>København</v>
      </c>
      <c r="B74" s="46" t="s">
        <v>1339</v>
      </c>
      <c r="C74" s="127">
        <f>C62/$B$19</f>
        <v>128.72727272727272</v>
      </c>
      <c r="D74" s="127"/>
      <c r="E74" s="127">
        <f t="shared" si="24"/>
        <v>132.41430125048427</v>
      </c>
      <c r="F74" s="127">
        <f t="shared" si="24"/>
        <v>136.10212389530483</v>
      </c>
      <c r="G74" s="127">
        <f t="shared" si="24"/>
        <v>140.0183411003166</v>
      </c>
      <c r="H74" s="127">
        <f t="shared" si="24"/>
        <v>145.01269050551829</v>
      </c>
      <c r="I74" s="127">
        <f t="shared" si="24"/>
        <v>150.96050968347248</v>
      </c>
      <c r="J74" s="127">
        <f t="shared" si="24"/>
        <v>157.13261587034765</v>
      </c>
      <c r="K74" s="127">
        <f t="shared" si="24"/>
        <v>164.49756755237479</v>
      </c>
      <c r="L74" s="127">
        <f t="shared" si="24"/>
        <v>174.48088485481196</v>
      </c>
      <c r="M74" s="127">
        <f t="shared" si="24"/>
        <v>185.2340228721803</v>
      </c>
      <c r="N74" s="127">
        <f t="shared" si="24"/>
        <v>196.76284991761256</v>
      </c>
      <c r="O74" s="127">
        <f t="shared" si="24"/>
        <v>205.82038156287743</v>
      </c>
      <c r="P74" s="127">
        <f t="shared" si="24"/>
        <v>212.42398249236842</v>
      </c>
      <c r="Q74" s="127">
        <f t="shared" si="24"/>
        <v>213.39414114744179</v>
      </c>
      <c r="R74" s="127">
        <f t="shared" si="24"/>
        <v>212.03265799284307</v>
      </c>
      <c r="S74" s="127">
        <f t="shared" si="24"/>
        <v>209.84776287049291</v>
      </c>
      <c r="T74" s="127">
        <f t="shared" si="24"/>
        <v>208.92651977786025</v>
      </c>
      <c r="U74" s="127">
        <f t="shared" si="24"/>
        <v>211.36414530615383</v>
      </c>
      <c r="V74" s="127">
        <f t="shared" si="24"/>
        <v>214.66594577089936</v>
      </c>
      <c r="W74" s="127">
        <f t="shared" si="24"/>
        <v>220.65810216988194</v>
      </c>
      <c r="X74" s="127">
        <f t="shared" si="24"/>
        <v>225.5415058202093</v>
      </c>
      <c r="Y74" s="127">
        <f t="shared" si="24"/>
        <v>224.87299313352005</v>
      </c>
      <c r="Z74" s="127">
        <f t="shared" si="24"/>
        <v>220.73962810728307</v>
      </c>
      <c r="AA74" s="127">
        <f t="shared" si="24"/>
        <v>218.88898932827757</v>
      </c>
    </row>
    <row r="75" spans="1:27" x14ac:dyDescent="0.2">
      <c r="A75" t="str">
        <f>Model!$D$4</f>
        <v>København</v>
      </c>
      <c r="B75" s="46" t="s">
        <v>14</v>
      </c>
      <c r="C75" s="127">
        <f>C63/$B$19</f>
        <v>215.63636363636363</v>
      </c>
      <c r="D75" s="127"/>
      <c r="E75" s="127">
        <f t="shared" ref="C75:AA79" si="25">E63/$B$19</f>
        <v>212.81088823343069</v>
      </c>
      <c r="F75" s="127">
        <f t="shared" si="25"/>
        <v>209.98781253661457</v>
      </c>
      <c r="G75" s="127">
        <f t="shared" si="25"/>
        <v>211.03277432968162</v>
      </c>
      <c r="H75" s="127">
        <f t="shared" si="25"/>
        <v>214.41102434545763</v>
      </c>
      <c r="I75" s="127">
        <f t="shared" si="25"/>
        <v>216.81538317517806</v>
      </c>
      <c r="J75" s="127">
        <f t="shared" si="25"/>
        <v>222.32293392403108</v>
      </c>
      <c r="K75" s="127">
        <f t="shared" si="25"/>
        <v>226.82466030622538</v>
      </c>
      <c r="L75" s="127">
        <f t="shared" si="25"/>
        <v>231.77273634912297</v>
      </c>
      <c r="M75" s="127">
        <f t="shared" si="25"/>
        <v>238.17527127152351</v>
      </c>
      <c r="N75" s="127">
        <f t="shared" si="25"/>
        <v>246.31163846932944</v>
      </c>
      <c r="O75" s="127">
        <f t="shared" si="25"/>
        <v>253.44651977989344</v>
      </c>
      <c r="P75" s="127">
        <f t="shared" si="25"/>
        <v>262.30758205269063</v>
      </c>
      <c r="Q75" s="127">
        <f t="shared" si="25"/>
        <v>275.08132117321651</v>
      </c>
      <c r="R75" s="127">
        <f t="shared" si="25"/>
        <v>288.73253561621095</v>
      </c>
      <c r="S75" s="127">
        <f t="shared" si="25"/>
        <v>303.27561022302592</v>
      </c>
      <c r="T75" s="127">
        <f t="shared" si="25"/>
        <v>317.77553030578497</v>
      </c>
      <c r="U75" s="127">
        <f t="shared" si="25"/>
        <v>328.40592806487126</v>
      </c>
      <c r="V75" s="127">
        <f t="shared" si="25"/>
        <v>330.23280291656812</v>
      </c>
      <c r="W75" s="127">
        <f t="shared" si="25"/>
        <v>328.5353916370388</v>
      </c>
      <c r="X75" s="127">
        <f t="shared" si="25"/>
        <v>325.57211431853841</v>
      </c>
      <c r="Y75" s="127">
        <f t="shared" si="25"/>
        <v>324.78094804418151</v>
      </c>
      <c r="Z75" s="127">
        <f t="shared" si="25"/>
        <v>329.19709433922822</v>
      </c>
      <c r="AA75" s="127">
        <f t="shared" si="25"/>
        <v>334.83595214919006</v>
      </c>
    </row>
    <row r="76" spans="1:27" x14ac:dyDescent="0.2">
      <c r="A76" t="str">
        <f>Model!$D$4</f>
        <v>København</v>
      </c>
      <c r="B76" s="46" t="s">
        <v>15</v>
      </c>
      <c r="C76" s="127">
        <f t="shared" si="25"/>
        <v>240.72727272727272</v>
      </c>
      <c r="D76" s="127"/>
      <c r="E76" s="127">
        <f t="shared" si="25"/>
        <v>250.99325131555472</v>
      </c>
      <c r="F76" s="127">
        <f t="shared" si="25"/>
        <v>255.12538601194257</v>
      </c>
      <c r="G76" s="127">
        <f t="shared" si="25"/>
        <v>251.48151543156334</v>
      </c>
      <c r="H76" s="127">
        <f t="shared" si="25"/>
        <v>240.93767910070065</v>
      </c>
      <c r="I76" s="127">
        <f t="shared" si="25"/>
        <v>230.68737769358304</v>
      </c>
      <c r="J76" s="127">
        <f t="shared" si="25"/>
        <v>217.59951618976365</v>
      </c>
      <c r="K76" s="127">
        <f t="shared" si="25"/>
        <v>204.76351359883603</v>
      </c>
      <c r="L76" s="127">
        <f t="shared" si="25"/>
        <v>195.71143171961648</v>
      </c>
      <c r="M76" s="127">
        <f t="shared" si="25"/>
        <v>188.34116494761074</v>
      </c>
      <c r="N76" s="127">
        <f t="shared" si="25"/>
        <v>179.99058909341491</v>
      </c>
      <c r="O76" s="127">
        <f t="shared" si="25"/>
        <v>184.26244794882504</v>
      </c>
      <c r="P76" s="127">
        <f t="shared" si="25"/>
        <v>187.58011152725356</v>
      </c>
      <c r="Q76" s="127">
        <f t="shared" si="25"/>
        <v>191.33817292582742</v>
      </c>
      <c r="R76" s="127">
        <f t="shared" si="25"/>
        <v>196.24126865677925</v>
      </c>
      <c r="S76" s="127">
        <f t="shared" si="25"/>
        <v>202.52427755751995</v>
      </c>
      <c r="T76" s="127">
        <f t="shared" si="25"/>
        <v>209.07152515034787</v>
      </c>
      <c r="U76" s="127">
        <f t="shared" si="25"/>
        <v>216.98400598562645</v>
      </c>
      <c r="V76" s="127">
        <f t="shared" si="25"/>
        <v>228.24351025400986</v>
      </c>
      <c r="W76" s="127">
        <f t="shared" si="25"/>
        <v>240.17829117994953</v>
      </c>
      <c r="X76" s="127">
        <f t="shared" si="25"/>
        <v>252.97918781884175</v>
      </c>
      <c r="Y76" s="127">
        <f t="shared" si="25"/>
        <v>265.72136474838129</v>
      </c>
      <c r="Z76" s="127">
        <f t="shared" si="25"/>
        <v>275.01375875344871</v>
      </c>
      <c r="AA76" s="127">
        <f t="shared" si="25"/>
        <v>276.92214930741198</v>
      </c>
    </row>
    <row r="77" spans="1:27" x14ac:dyDescent="0.2">
      <c r="A77" t="str">
        <f>Model!$D$4</f>
        <v>København</v>
      </c>
      <c r="B77" s="46" t="s">
        <v>16</v>
      </c>
      <c r="C77" s="127">
        <f t="shared" si="25"/>
        <v>210.54545454545453</v>
      </c>
      <c r="D77" s="127"/>
      <c r="E77" s="127">
        <f t="shared" si="25"/>
        <v>212.15129582038944</v>
      </c>
      <c r="F77" s="127">
        <f t="shared" si="25"/>
        <v>222.19309612361712</v>
      </c>
      <c r="G77" s="127">
        <f t="shared" si="25"/>
        <v>232.09599609166938</v>
      </c>
      <c r="H77" s="127">
        <f t="shared" si="25"/>
        <v>240.21097877938499</v>
      </c>
      <c r="I77" s="127">
        <f t="shared" si="25"/>
        <v>249.3837027716807</v>
      </c>
      <c r="J77" s="127">
        <f t="shared" si="25"/>
        <v>257.4838513960471</v>
      </c>
      <c r="K77" s="127">
        <f t="shared" si="25"/>
        <v>258.81017278401788</v>
      </c>
      <c r="L77" s="127">
        <f t="shared" si="25"/>
        <v>251.72451695456283</v>
      </c>
      <c r="M77" s="127">
        <f t="shared" si="25"/>
        <v>237.32520199191984</v>
      </c>
      <c r="N77" s="127">
        <f t="shared" si="25"/>
        <v>223.97565244659253</v>
      </c>
      <c r="O77" s="127">
        <f t="shared" si="25"/>
        <v>221.82204040383687</v>
      </c>
      <c r="P77" s="127">
        <f t="shared" si="25"/>
        <v>220.05008112815179</v>
      </c>
      <c r="Q77" s="127">
        <f t="shared" si="25"/>
        <v>222.28547590670834</v>
      </c>
      <c r="R77" s="127">
        <f t="shared" si="25"/>
        <v>226.07474266548104</v>
      </c>
      <c r="S77" s="127">
        <f t="shared" si="25"/>
        <v>229.26426936171413</v>
      </c>
      <c r="T77" s="127">
        <f t="shared" si="25"/>
        <v>235.77962731384844</v>
      </c>
      <c r="U77" s="127">
        <f t="shared" si="25"/>
        <v>240.68659146189941</v>
      </c>
      <c r="V77" s="127">
        <f t="shared" si="25"/>
        <v>246.54768752762695</v>
      </c>
      <c r="W77" s="127">
        <f t="shared" si="25"/>
        <v>253.58100280649998</v>
      </c>
      <c r="X77" s="127">
        <f t="shared" si="25"/>
        <v>262.79519104006232</v>
      </c>
      <c r="Y77" s="127">
        <f t="shared" si="25"/>
        <v>272.52733660036341</v>
      </c>
      <c r="Z77" s="127">
        <f t="shared" si="25"/>
        <v>283.8406150528142</v>
      </c>
      <c r="AA77" s="127">
        <f t="shared" si="25"/>
        <v>299.95181400558153</v>
      </c>
    </row>
    <row r="78" spans="1:27" x14ac:dyDescent="0.2">
      <c r="A78" t="str">
        <f>Model!$D$4</f>
        <v>København</v>
      </c>
      <c r="B78" s="201" t="s">
        <v>1407</v>
      </c>
      <c r="C78" s="127">
        <f t="shared" si="25"/>
        <v>138.54545454545456</v>
      </c>
      <c r="D78" s="127"/>
      <c r="E78" s="127">
        <f t="shared" si="25"/>
        <v>139.20548893517807</v>
      </c>
      <c r="F78" s="127">
        <f t="shared" si="25"/>
        <v>139.18936872819901</v>
      </c>
      <c r="G78" s="127">
        <f t="shared" si="25"/>
        <v>144.3912282167517</v>
      </c>
      <c r="H78" s="127">
        <f t="shared" si="25"/>
        <v>150.37951720255657</v>
      </c>
      <c r="I78" s="127">
        <f t="shared" si="25"/>
        <v>154.31264615231052</v>
      </c>
      <c r="J78" s="127">
        <f t="shared" si="25"/>
        <v>155.17371902582053</v>
      </c>
      <c r="K78" s="127">
        <f t="shared" si="25"/>
        <v>162.12335102005997</v>
      </c>
      <c r="L78" s="127">
        <f t="shared" si="25"/>
        <v>169.20076977547498</v>
      </c>
      <c r="M78" s="127">
        <f t="shared" si="25"/>
        <v>174.78390954927485</v>
      </c>
      <c r="N78" s="127">
        <f t="shared" si="25"/>
        <v>180.41146252472086</v>
      </c>
      <c r="O78" s="127">
        <f t="shared" si="25"/>
        <v>195.87826800008531</v>
      </c>
      <c r="P78" s="127">
        <f t="shared" si="25"/>
        <v>207.76383328148953</v>
      </c>
      <c r="Q78" s="127">
        <f t="shared" si="25"/>
        <v>213.42115474731079</v>
      </c>
      <c r="R78" s="127">
        <f t="shared" si="25"/>
        <v>212.85023239754901</v>
      </c>
      <c r="S78" s="127">
        <f t="shared" si="25"/>
        <v>214.56299944683431</v>
      </c>
      <c r="T78" s="127">
        <f t="shared" si="25"/>
        <v>213.42115474731079</v>
      </c>
      <c r="U78" s="127">
        <f t="shared" si="25"/>
        <v>213.62876287449689</v>
      </c>
      <c r="V78" s="127">
        <f t="shared" si="25"/>
        <v>217.57331729103274</v>
      </c>
      <c r="W78" s="127">
        <f t="shared" si="25"/>
        <v>222.14069608912698</v>
      </c>
      <c r="X78" s="127">
        <f t="shared" si="25"/>
        <v>226.60427082362813</v>
      </c>
      <c r="Y78" s="127">
        <f t="shared" si="25"/>
        <v>234.23386949771728</v>
      </c>
      <c r="Z78" s="127">
        <f t="shared" si="25"/>
        <v>239.94309299533504</v>
      </c>
      <c r="AA78" s="127">
        <f t="shared" si="25"/>
        <v>247.15747541505201</v>
      </c>
    </row>
    <row r="79" spans="1:27" x14ac:dyDescent="0.2">
      <c r="A79" t="str">
        <f>Model!$D$4</f>
        <v>København</v>
      </c>
      <c r="B79" s="46" t="s">
        <v>1341</v>
      </c>
      <c r="C79" s="127">
        <f t="shared" si="25"/>
        <v>66.181818181818187</v>
      </c>
      <c r="D79" s="127"/>
      <c r="E79" s="127">
        <f t="shared" si="25"/>
        <v>60.929372861953901</v>
      </c>
      <c r="F79" s="127">
        <f t="shared" si="25"/>
        <v>57.968495802180747</v>
      </c>
      <c r="G79" s="127">
        <f t="shared" si="25"/>
        <v>54.464721145188129</v>
      </c>
      <c r="H79" s="127">
        <f t="shared" si="25"/>
        <v>50.411050434046409</v>
      </c>
      <c r="I79" s="127">
        <f t="shared" si="25"/>
        <v>49.124047503985864</v>
      </c>
      <c r="J79" s="127">
        <f t="shared" si="25"/>
        <v>48.280007705607119</v>
      </c>
      <c r="K79" s="127">
        <f t="shared" si="25"/>
        <v>47.256477082965191</v>
      </c>
      <c r="L79" s="127">
        <f t="shared" si="25"/>
        <v>47.560883890255397</v>
      </c>
      <c r="M79" s="127">
        <f t="shared" si="25"/>
        <v>47.156899189922179</v>
      </c>
      <c r="N79" s="127">
        <f t="shared" si="25"/>
        <v>46.308329990520718</v>
      </c>
      <c r="O79" s="127">
        <f t="shared" si="25"/>
        <v>49.072089737965591</v>
      </c>
      <c r="P79" s="127">
        <f t="shared" si="25"/>
        <v>54.231107933196014</v>
      </c>
      <c r="Q79" s="127">
        <f t="shared" si="25"/>
        <v>60.188545611021617</v>
      </c>
      <c r="R79" s="127">
        <f t="shared" si="25"/>
        <v>66.084566405570683</v>
      </c>
      <c r="S79" s="127">
        <f t="shared" si="25"/>
        <v>72.656172916161822</v>
      </c>
      <c r="T79" s="127">
        <f t="shared" si="25"/>
        <v>78.675027477263967</v>
      </c>
      <c r="U79" s="127">
        <f t="shared" si="25"/>
        <v>83.956879439047512</v>
      </c>
      <c r="V79" s="127">
        <f t="shared" si="25"/>
        <v>86.904889836322027</v>
      </c>
      <c r="W79" s="127">
        <f t="shared" si="25"/>
        <v>87.273391135981356</v>
      </c>
      <c r="X79" s="127">
        <f t="shared" si="25"/>
        <v>89.668649583766907</v>
      </c>
      <c r="Y79" s="127">
        <f t="shared" si="25"/>
        <v>90.282818416532436</v>
      </c>
      <c r="Z79" s="127">
        <f t="shared" si="25"/>
        <v>91.818240498446244</v>
      </c>
      <c r="AA79" s="127">
        <f t="shared" si="25"/>
        <v>94.336332712784909</v>
      </c>
    </row>
    <row r="80" spans="1:27" s="237" customFormat="1" hidden="1" x14ac:dyDescent="0.2">
      <c r="C80" s="244"/>
      <c r="D80" s="244"/>
      <c r="E80" s="244"/>
      <c r="F80" s="244"/>
      <c r="G80" s="244"/>
      <c r="H80" s="244"/>
      <c r="I80" s="244"/>
      <c r="J80" s="244"/>
      <c r="K80" s="244"/>
      <c r="L80" s="244"/>
      <c r="M80" s="244"/>
      <c r="N80" s="244"/>
      <c r="O80" s="244"/>
      <c r="P80" s="244"/>
      <c r="Q80" s="244"/>
      <c r="R80" s="244"/>
      <c r="S80" s="244"/>
      <c r="T80" s="244"/>
      <c r="U80" s="244"/>
      <c r="V80" s="244"/>
      <c r="W80" s="244"/>
      <c r="X80" s="244"/>
      <c r="Y80" s="244"/>
      <c r="Z80" s="244"/>
      <c r="AA80" s="244"/>
    </row>
    <row r="81" spans="1:27" x14ac:dyDescent="0.2">
      <c r="A81" t="str">
        <f>Model!$D$4</f>
        <v>København</v>
      </c>
      <c r="B81" t="s">
        <v>318</v>
      </c>
      <c r="C81" s="127">
        <f>MIN(C69,$B$107/$B$19)</f>
        <v>1234.1818181818182</v>
      </c>
      <c r="D81" s="127"/>
      <c r="E81" s="127">
        <f>MIN(E69,$B$107/$B$19)</f>
        <v>1234.1818181818182</v>
      </c>
      <c r="F81" s="127">
        <f>MIN(F69,$B$107/$B$19)</f>
        <v>1234.1818181818182</v>
      </c>
      <c r="G81" s="127">
        <f>MIN(G69,$B$107/$B$19)</f>
        <v>1234.1818181818182</v>
      </c>
      <c r="H81" s="127">
        <f>MIN(H69,$B$107/$B$19)</f>
        <v>1234.1818181818182</v>
      </c>
      <c r="I81" s="127">
        <f t="shared" ref="I81:AA81" si="26">MIN(I69,$B$107/$B$19)</f>
        <v>1234.1818181818182</v>
      </c>
      <c r="J81" s="127">
        <f t="shared" si="26"/>
        <v>1234.1818181818182</v>
      </c>
      <c r="K81" s="127">
        <f t="shared" si="26"/>
        <v>1234.1818181818182</v>
      </c>
      <c r="L81" s="127">
        <f t="shared" si="26"/>
        <v>1234.1818181818182</v>
      </c>
      <c r="M81" s="127">
        <f t="shared" si="26"/>
        <v>1234.1818181818182</v>
      </c>
      <c r="N81" s="127">
        <f t="shared" si="26"/>
        <v>1234.1818181818182</v>
      </c>
      <c r="O81" s="127">
        <f t="shared" si="26"/>
        <v>1234.1818181818182</v>
      </c>
      <c r="P81" s="127">
        <f t="shared" si="26"/>
        <v>1234.1818181818182</v>
      </c>
      <c r="Q81" s="127">
        <f t="shared" si="26"/>
        <v>1234.1818181818182</v>
      </c>
      <c r="R81" s="127">
        <f t="shared" si="26"/>
        <v>1234.1818181818182</v>
      </c>
      <c r="S81" s="127">
        <f t="shared" si="26"/>
        <v>1234.1818181818182</v>
      </c>
      <c r="T81" s="127">
        <f t="shared" si="26"/>
        <v>1234.1818181818182</v>
      </c>
      <c r="U81" s="127">
        <f t="shared" si="26"/>
        <v>1234.1818181818182</v>
      </c>
      <c r="V81" s="127">
        <f t="shared" si="26"/>
        <v>1234.1818181818182</v>
      </c>
      <c r="W81" s="127">
        <f t="shared" si="26"/>
        <v>1234.1818181818182</v>
      </c>
      <c r="X81" s="127">
        <f t="shared" si="26"/>
        <v>1234.1818181818182</v>
      </c>
      <c r="Y81" s="127">
        <f t="shared" si="26"/>
        <v>1234.1818181818182</v>
      </c>
      <c r="Z81" s="127">
        <f t="shared" si="26"/>
        <v>1234.1818181818182</v>
      </c>
      <c r="AA81" s="127">
        <f t="shared" si="26"/>
        <v>1234.1818181818182</v>
      </c>
    </row>
    <row r="82" spans="1:27" x14ac:dyDescent="0.2">
      <c r="B82" s="51" t="s">
        <v>320</v>
      </c>
      <c r="C82" s="162">
        <f>SUM(C73:C80)</f>
        <v>1128.7272727272727</v>
      </c>
      <c r="D82" s="162"/>
      <c r="E82" s="162">
        <f>SUM(E73:E80)</f>
        <v>1137.9737536169343</v>
      </c>
      <c r="F82" s="162">
        <f t="shared" ref="F82:AA82" si="27">SUM(F73:F80)</f>
        <v>1152.1919554260414</v>
      </c>
      <c r="G82" s="162">
        <f t="shared" si="27"/>
        <v>1167.2320686009491</v>
      </c>
      <c r="H82" s="162">
        <f t="shared" si="27"/>
        <v>1177.2008009466949</v>
      </c>
      <c r="I82" s="162">
        <f t="shared" si="27"/>
        <v>1189.1319200880416</v>
      </c>
      <c r="J82" s="162">
        <f t="shared" si="27"/>
        <v>1197.7720951347696</v>
      </c>
      <c r="K82" s="162">
        <f t="shared" si="27"/>
        <v>1205.8962604023059</v>
      </c>
      <c r="L82" s="162">
        <f t="shared" si="27"/>
        <v>1213.7368783332245</v>
      </c>
      <c r="M82" s="162">
        <f t="shared" si="27"/>
        <v>1215.8740858719873</v>
      </c>
      <c r="N82" s="162">
        <f t="shared" si="27"/>
        <v>1220.0844719475203</v>
      </c>
      <c r="O82" s="162">
        <f t="shared" si="27"/>
        <v>1256.4273262293309</v>
      </c>
      <c r="P82" s="162">
        <f t="shared" si="27"/>
        <v>1290.3343121735966</v>
      </c>
      <c r="Q82" s="162">
        <f t="shared" si="27"/>
        <v>1321.6095391987337</v>
      </c>
      <c r="R82" s="162">
        <f t="shared" si="27"/>
        <v>1347.8753848334825</v>
      </c>
      <c r="S82" s="162">
        <f t="shared" si="27"/>
        <v>1377.9149811087766</v>
      </c>
      <c r="T82" s="162">
        <f t="shared" si="27"/>
        <v>1409.2959935413876</v>
      </c>
      <c r="U82" s="162">
        <f t="shared" si="27"/>
        <v>1440.4815197176792</v>
      </c>
      <c r="V82" s="162">
        <f t="shared" si="27"/>
        <v>1469.4456627666402</v>
      </c>
      <c r="W82" s="162">
        <f t="shared" si="27"/>
        <v>1497.3904975546272</v>
      </c>
      <c r="X82" s="162">
        <f t="shared" si="27"/>
        <v>1527.9315844439755</v>
      </c>
      <c r="Y82" s="162">
        <f t="shared" si="27"/>
        <v>1557.0559674944125</v>
      </c>
      <c r="Z82" s="162">
        <f t="shared" si="27"/>
        <v>1585.1354091493467</v>
      </c>
      <c r="AA82" s="162">
        <f t="shared" si="27"/>
        <v>1616.6190149755228</v>
      </c>
    </row>
    <row r="83" spans="1:27" x14ac:dyDescent="0.2">
      <c r="B83" s="51" t="s">
        <v>319</v>
      </c>
      <c r="C83" s="127">
        <f>MAX(C69,$C$103+SUM($C$111:C$112)-SUM($C$113:C113))/$B$19</f>
        <v>1128.7272727272727</v>
      </c>
      <c r="D83" s="127"/>
      <c r="E83" s="127">
        <f>MAX(E69,$C$103+SUM($C$111:E$112)-SUM($C$113:E113))/$B$19</f>
        <v>1137.9737536169343</v>
      </c>
      <c r="F83" s="127">
        <f>MAX(F69,$C$103+SUM($C$111:F$112)-SUM($C$113:F113))/$B$19</f>
        <v>1152.1919554260412</v>
      </c>
      <c r="G83" s="127">
        <f>MAX(G69,$C$103+SUM($C$111:G$112)-SUM($C$113:G113))/$B$19</f>
        <v>1167.2320686009493</v>
      </c>
      <c r="H83" s="127">
        <f>MAX(H69,$C$103+SUM($C$111:H$112)-SUM($C$113:H113))/$B$19</f>
        <v>1177.2008009466949</v>
      </c>
      <c r="I83" s="127">
        <f>MAX(I69,$C$103+SUM($C$111:I$112)-SUM($C$113:I113))/$B$19</f>
        <v>1189.1319200880421</v>
      </c>
      <c r="J83" s="127">
        <f>MAX(J69,$C$103+SUM($C$111:J$112)-SUM($C$113:J113))/$B$19</f>
        <v>1197.7720951347694</v>
      </c>
      <c r="K83" s="127">
        <f>MAX(K69,$C$103+SUM($C$111:K$112)-SUM($C$113:K113))/$B$19</f>
        <v>1205.8962604023059</v>
      </c>
      <c r="L83" s="127">
        <f>MAX(L69,$C$103+SUM($C$111:L$112)-SUM($C$113:L113))/$B$19</f>
        <v>1213.7368783332245</v>
      </c>
      <c r="M83" s="127">
        <f>MAX(M69,$C$103+SUM($C$111:M$112)-SUM($C$113:M113))/$B$19</f>
        <v>1215.8740858719875</v>
      </c>
      <c r="N83" s="127">
        <f>MAX(N69,$C$103+SUM($C$111:N$112)-SUM($C$113:N113))/$B$19</f>
        <v>1220.0844719475206</v>
      </c>
      <c r="O83" s="127">
        <f>MAX(O69,$C$103+SUM($C$111:O$112)-SUM($C$113:O113))/$B$19</f>
        <v>1256.4273262293309</v>
      </c>
      <c r="P83" s="127">
        <f>MAX(P69,$C$103+SUM($C$111:P$112)-SUM($C$113:P113))/$B$19</f>
        <v>1290.3343121735968</v>
      </c>
      <c r="Q83" s="127">
        <f>MAX(Q69,$C$103+SUM($C$111:Q$112)-SUM($C$113:Q113))/$B$19</f>
        <v>1321.6095391987337</v>
      </c>
      <c r="R83" s="127">
        <f>MAX(R69,$C$103+SUM($C$111:R$112)-SUM($C$113:R113))/$B$19</f>
        <v>1347.8753848334823</v>
      </c>
      <c r="S83" s="127">
        <f>MAX(S69,$C$103+SUM($C$111:S$112)-SUM($C$113:S113))/$B$19</f>
        <v>1377.9149811087768</v>
      </c>
      <c r="T83" s="127">
        <f>MAX(T69,$C$103+SUM($C$111:T$112)-SUM($C$113:T113))/$B$19</f>
        <v>1409.2959935413878</v>
      </c>
      <c r="U83" s="127">
        <f>MAX(U69,$C$103+SUM($C$111:U$112)-SUM($C$113:U113))/$B$19</f>
        <v>1440.4815197176792</v>
      </c>
      <c r="V83" s="127">
        <f>MAX(V69,$C$103+SUM($C$111:V$112)-SUM($C$113:V113))/$B$19</f>
        <v>1469.4456627666405</v>
      </c>
      <c r="W83" s="127">
        <f>MAX(W69,$C$103+SUM($C$111:W$112)-SUM($C$113:W113))/$B$19</f>
        <v>1497.3904975546275</v>
      </c>
      <c r="X83" s="127">
        <f>MAX(X69,$C$103+SUM($C$111:X$112)-SUM($C$113:X113))/$B$19</f>
        <v>1527.9315844439755</v>
      </c>
      <c r="Y83" s="127">
        <f>MAX(Y69,$C$103+SUM($C$111:Y$112)-SUM($C$113:Y113))/$B$19</f>
        <v>1557.0559674944125</v>
      </c>
      <c r="Z83" s="127">
        <f>MAX(Z69,$C$103+SUM($C$111:Z$112)-SUM($C$113:Z113))/$B$19</f>
        <v>1585.1354091493465</v>
      </c>
      <c r="AA83" s="127">
        <f>MAX(AA69,$C$103+SUM($C$111:AA$112)-SUM($C$113:AA113))/$B$19</f>
        <v>1616.619014975523</v>
      </c>
    </row>
    <row r="84" spans="1:27" x14ac:dyDescent="0.2">
      <c r="A84" s="48" t="s">
        <v>1</v>
      </c>
      <c r="C84" s="48"/>
      <c r="D84" s="48"/>
    </row>
    <row r="85" spans="1:27" x14ac:dyDescent="0.2">
      <c r="A85" s="48" t="s">
        <v>21</v>
      </c>
      <c r="B85" s="48" t="s">
        <v>20</v>
      </c>
      <c r="C85" s="128">
        <f t="shared" ref="C85:AA85" si="28">C72</f>
        <v>2026</v>
      </c>
      <c r="D85" s="128"/>
      <c r="E85" s="128">
        <f t="shared" si="28"/>
        <v>2027</v>
      </c>
      <c r="F85" s="128">
        <f t="shared" si="28"/>
        <v>2028</v>
      </c>
      <c r="G85" s="128">
        <f t="shared" si="28"/>
        <v>2029</v>
      </c>
      <c r="H85" s="128">
        <f t="shared" si="28"/>
        <v>2030</v>
      </c>
      <c r="I85" s="128">
        <f t="shared" si="28"/>
        <v>2031</v>
      </c>
      <c r="J85" s="128">
        <f t="shared" si="28"/>
        <v>2032</v>
      </c>
      <c r="K85" s="128">
        <f t="shared" si="28"/>
        <v>2033</v>
      </c>
      <c r="L85" s="128">
        <f t="shared" si="28"/>
        <v>2034</v>
      </c>
      <c r="M85" s="128">
        <f t="shared" si="28"/>
        <v>2035</v>
      </c>
      <c r="N85" s="128">
        <f t="shared" si="28"/>
        <v>2036</v>
      </c>
      <c r="O85" s="128">
        <f t="shared" si="28"/>
        <v>2037</v>
      </c>
      <c r="P85" s="128">
        <f t="shared" si="28"/>
        <v>2038</v>
      </c>
      <c r="Q85" s="128">
        <f t="shared" si="28"/>
        <v>2039</v>
      </c>
      <c r="R85" s="128">
        <f t="shared" si="28"/>
        <v>2040</v>
      </c>
      <c r="S85" s="128">
        <f t="shared" si="28"/>
        <v>2041</v>
      </c>
      <c r="T85" s="128">
        <f t="shared" si="28"/>
        <v>2042</v>
      </c>
      <c r="U85" s="128">
        <f t="shared" si="28"/>
        <v>2043</v>
      </c>
      <c r="V85" s="128">
        <f t="shared" si="28"/>
        <v>2044</v>
      </c>
      <c r="W85" s="128">
        <f t="shared" si="28"/>
        <v>2045</v>
      </c>
      <c r="X85" s="128">
        <f t="shared" si="28"/>
        <v>2046</v>
      </c>
      <c r="Y85" s="128">
        <f t="shared" si="28"/>
        <v>2047</v>
      </c>
      <c r="Z85" s="128">
        <f t="shared" si="28"/>
        <v>2048</v>
      </c>
      <c r="AA85" s="128">
        <f t="shared" si="28"/>
        <v>2049</v>
      </c>
    </row>
    <row r="86" spans="1:27" x14ac:dyDescent="0.2">
      <c r="A86" t="str">
        <f>Model!$D$4</f>
        <v>København</v>
      </c>
      <c r="B86" s="46" t="s">
        <v>1338</v>
      </c>
      <c r="C86" s="127">
        <f t="shared" ref="C86:C92" si="29">E61-C61+C73</f>
        <v>131.40381316348015</v>
      </c>
      <c r="D86" s="127"/>
      <c r="E86" s="127">
        <f t="shared" ref="E86:Y87" si="30">F61-E61+E73</f>
        <v>135.39957730260124</v>
      </c>
      <c r="F86" s="127">
        <f t="shared" si="30"/>
        <v>137.46067721157107</v>
      </c>
      <c r="G86" s="127">
        <f t="shared" si="30"/>
        <v>139.4960050922212</v>
      </c>
      <c r="H86" s="127">
        <f t="shared" si="30"/>
        <v>141.36644003323272</v>
      </c>
      <c r="I86" s="127">
        <f t="shared" si="30"/>
        <v>143.1590473749647</v>
      </c>
      <c r="J86" s="127">
        <f t="shared" si="30"/>
        <v>144.8423853685064</v>
      </c>
      <c r="K86" s="127">
        <f t="shared" si="30"/>
        <v>146.19964406959818</v>
      </c>
      <c r="L86" s="127">
        <f t="shared" si="30"/>
        <v>147.60854825486422</v>
      </c>
      <c r="M86" s="127">
        <f t="shared" si="30"/>
        <v>148.89003305293258</v>
      </c>
      <c r="N86" s="127">
        <f t="shared" si="30"/>
        <v>145.77843005425376</v>
      </c>
      <c r="O86" s="127">
        <f t="shared" si="30"/>
        <v>145.71867494299588</v>
      </c>
      <c r="P86" s="127">
        <f t="shared" si="30"/>
        <v>145.76617706253811</v>
      </c>
      <c r="Q86" s="127">
        <f t="shared" si="30"/>
        <v>145.78702456977001</v>
      </c>
      <c r="R86" s="127">
        <f t="shared" si="30"/>
        <v>145.65177709249136</v>
      </c>
      <c r="S86" s="127">
        <f t="shared" si="30"/>
        <v>145.40636883187344</v>
      </c>
      <c r="T86" s="127">
        <f t="shared" si="30"/>
        <v>145.12025276465511</v>
      </c>
      <c r="U86" s="127">
        <f t="shared" si="30"/>
        <v>144.96653869322685</v>
      </c>
      <c r="V86" s="127">
        <f t="shared" si="30"/>
        <v>144.57932092659158</v>
      </c>
      <c r="W86" s="127">
        <f t="shared" si="30"/>
        <v>144.32798941879352</v>
      </c>
      <c r="X86" s="127">
        <f t="shared" si="30"/>
        <v>144.40208807959533</v>
      </c>
      <c r="Y86" s="127">
        <f t="shared" si="30"/>
        <v>144.4890785136715</v>
      </c>
      <c r="Z86" s="127">
        <f>AA61-Z61+Z73</f>
        <v>144.42711670248374</v>
      </c>
      <c r="AA86" s="127">
        <f t="shared" ref="AA86:AA94" si="31">MAX(0,AB61-AA61+AA73)</f>
        <v>0</v>
      </c>
    </row>
    <row r="87" spans="1:27" x14ac:dyDescent="0.2">
      <c r="A87" t="str">
        <f>Model!$D$4</f>
        <v>København</v>
      </c>
      <c r="B87" s="46" t="s">
        <v>1339</v>
      </c>
      <c r="C87" s="127">
        <f t="shared" si="29"/>
        <v>138.86660116610446</v>
      </c>
      <c r="D87" s="127"/>
      <c r="E87" s="127">
        <f t="shared" si="30"/>
        <v>142.5558135237408</v>
      </c>
      <c r="F87" s="127">
        <f t="shared" si="30"/>
        <v>146.87172120908724</v>
      </c>
      <c r="G87" s="127">
        <f t="shared" si="30"/>
        <v>153.75280196462126</v>
      </c>
      <c r="H87" s="127">
        <f t="shared" si="30"/>
        <v>161.36919324489227</v>
      </c>
      <c r="I87" s="127">
        <f t="shared" si="30"/>
        <v>167.93380169737918</v>
      </c>
      <c r="J87" s="127">
        <f t="shared" si="30"/>
        <v>177.38623299592234</v>
      </c>
      <c r="K87" s="127">
        <f t="shared" si="30"/>
        <v>191.95169013407696</v>
      </c>
      <c r="L87" s="127">
        <f t="shared" si="30"/>
        <v>204.05201440257491</v>
      </c>
      <c r="M87" s="127">
        <f t="shared" si="30"/>
        <v>216.93829724711898</v>
      </c>
      <c r="N87" s="127">
        <f t="shared" si="30"/>
        <v>221.67106194209097</v>
      </c>
      <c r="O87" s="127">
        <f t="shared" si="30"/>
        <v>223.98028411897772</v>
      </c>
      <c r="P87" s="127">
        <f t="shared" si="30"/>
        <v>215.09191879382016</v>
      </c>
      <c r="Q87" s="127">
        <f t="shared" si="30"/>
        <v>209.65006247229528</v>
      </c>
      <c r="R87" s="127">
        <f t="shared" si="30"/>
        <v>206.02419640638018</v>
      </c>
      <c r="S87" s="127">
        <f t="shared" si="30"/>
        <v>207.31434436575304</v>
      </c>
      <c r="T87" s="127">
        <f t="shared" si="30"/>
        <v>215.6299899806676</v>
      </c>
      <c r="U87" s="127">
        <f t="shared" si="30"/>
        <v>220.44409658420403</v>
      </c>
      <c r="V87" s="127">
        <f t="shared" si="30"/>
        <v>231.14437586810149</v>
      </c>
      <c r="W87" s="127">
        <f t="shared" si="30"/>
        <v>234.08746220828215</v>
      </c>
      <c r="X87" s="127">
        <f t="shared" si="30"/>
        <v>223.70309593181389</v>
      </c>
      <c r="Y87" s="127">
        <f t="shared" si="30"/>
        <v>213.50623931136832</v>
      </c>
      <c r="Z87" s="127">
        <f t="shared" ref="E87:Z92" si="32">AA62-Z62+Z74</f>
        <v>215.65037146501794</v>
      </c>
      <c r="AA87" s="127">
        <f t="shared" si="31"/>
        <v>0</v>
      </c>
    </row>
    <row r="88" spans="1:27" x14ac:dyDescent="0.2">
      <c r="A88" t="str">
        <f>Model!$D$4</f>
        <v>København</v>
      </c>
      <c r="B88" s="46" t="s">
        <v>14</v>
      </c>
      <c r="C88" s="127">
        <f t="shared" si="29"/>
        <v>207.866306278298</v>
      </c>
      <c r="D88" s="127"/>
      <c r="E88" s="127">
        <f t="shared" si="32"/>
        <v>205.04743006718641</v>
      </c>
      <c r="F88" s="127">
        <f t="shared" si="32"/>
        <v>212.86145746754892</v>
      </c>
      <c r="G88" s="127">
        <f t="shared" si="32"/>
        <v>220.32296187306565</v>
      </c>
      <c r="H88" s="127">
        <f t="shared" si="32"/>
        <v>221.02301112718879</v>
      </c>
      <c r="I88" s="127">
        <f t="shared" si="32"/>
        <v>231.96114773452388</v>
      </c>
      <c r="J88" s="127">
        <f t="shared" si="32"/>
        <v>234.70268147506545</v>
      </c>
      <c r="K88" s="127">
        <f t="shared" si="32"/>
        <v>240.43186942419368</v>
      </c>
      <c r="L88" s="127">
        <f t="shared" si="32"/>
        <v>249.37970738572449</v>
      </c>
      <c r="M88" s="127">
        <f t="shared" si="32"/>
        <v>260.55028106548986</v>
      </c>
      <c r="N88" s="127">
        <f t="shared" si="32"/>
        <v>265.93256207338038</v>
      </c>
      <c r="O88" s="127">
        <f t="shared" si="32"/>
        <v>277.81444103008579</v>
      </c>
      <c r="P88" s="127">
        <f t="shared" si="32"/>
        <v>297.43536463413676</v>
      </c>
      <c r="Q88" s="127">
        <f t="shared" si="32"/>
        <v>312.62216089145119</v>
      </c>
      <c r="R88" s="127">
        <f t="shared" si="32"/>
        <v>328.72599078495205</v>
      </c>
      <c r="S88" s="127">
        <f t="shared" si="32"/>
        <v>343.15039045061343</v>
      </c>
      <c r="T88" s="127">
        <f t="shared" si="32"/>
        <v>347.00912414327229</v>
      </c>
      <c r="U88" s="127">
        <f t="shared" si="32"/>
        <v>333.42983390703756</v>
      </c>
      <c r="V88" s="127">
        <f t="shared" si="32"/>
        <v>325.56492189786246</v>
      </c>
      <c r="W88" s="127">
        <f t="shared" si="32"/>
        <v>320.38637901116277</v>
      </c>
      <c r="X88" s="127">
        <f t="shared" si="32"/>
        <v>323.39640706405692</v>
      </c>
      <c r="Y88" s="127">
        <f t="shared" si="32"/>
        <v>336.92535035555989</v>
      </c>
      <c r="Z88" s="127">
        <f t="shared" si="32"/>
        <v>344.70395331662337</v>
      </c>
      <c r="AA88" s="127">
        <f t="shared" si="31"/>
        <v>0</v>
      </c>
    </row>
    <row r="89" spans="1:27" x14ac:dyDescent="0.2">
      <c r="A89" t="str">
        <f>Model!$D$4</f>
        <v>København</v>
      </c>
      <c r="B89" s="46" t="s">
        <v>15</v>
      </c>
      <c r="C89" s="127">
        <f t="shared" si="29"/>
        <v>268.95871384504824</v>
      </c>
      <c r="D89" s="127"/>
      <c r="E89" s="127">
        <f t="shared" si="32"/>
        <v>262.35662173062133</v>
      </c>
      <c r="F89" s="127">
        <f t="shared" si="32"/>
        <v>245.10474191589964</v>
      </c>
      <c r="G89" s="127">
        <f t="shared" si="32"/>
        <v>222.48596552169099</v>
      </c>
      <c r="H89" s="127">
        <f t="shared" si="32"/>
        <v>212.74935023112724</v>
      </c>
      <c r="I89" s="127">
        <f t="shared" si="32"/>
        <v>194.69575855807969</v>
      </c>
      <c r="J89" s="127">
        <f t="shared" si="32"/>
        <v>182.30050906471271</v>
      </c>
      <c r="K89" s="127">
        <f t="shared" si="32"/>
        <v>179.87028843098227</v>
      </c>
      <c r="L89" s="127">
        <f t="shared" si="32"/>
        <v>175.44319809660067</v>
      </c>
      <c r="M89" s="127">
        <f t="shared" si="32"/>
        <v>165.3770813485722</v>
      </c>
      <c r="N89" s="127">
        <f>O64-N64+N76</f>
        <v>191.73820094579278</v>
      </c>
      <c r="O89" s="127">
        <f t="shared" si="32"/>
        <v>193.38602278950347</v>
      </c>
      <c r="P89" s="127">
        <f t="shared" si="32"/>
        <v>197.91478037333167</v>
      </c>
      <c r="Q89" s="127">
        <f t="shared" si="32"/>
        <v>204.82168618594497</v>
      </c>
      <c r="R89" s="127">
        <f t="shared" si="32"/>
        <v>213.51954313381617</v>
      </c>
      <c r="S89" s="127">
        <f t="shared" si="32"/>
        <v>220.52920843779674</v>
      </c>
      <c r="T89" s="127">
        <f t="shared" si="32"/>
        <v>230.83084744736394</v>
      </c>
      <c r="U89" s="127">
        <f t="shared" si="32"/>
        <v>247.9476427236809</v>
      </c>
      <c r="V89" s="127">
        <f t="shared" si="32"/>
        <v>261.06415780034388</v>
      </c>
      <c r="W89" s="127">
        <f t="shared" si="32"/>
        <v>275.38075693690314</v>
      </c>
      <c r="X89" s="127">
        <f t="shared" si="32"/>
        <v>288.0201743750755</v>
      </c>
      <c r="Y89" s="127">
        <f t="shared" si="32"/>
        <v>291.27544826231673</v>
      </c>
      <c r="Z89" s="127">
        <f t="shared" si="32"/>
        <v>280.26183277684771</v>
      </c>
      <c r="AA89" s="127">
        <f t="shared" si="31"/>
        <v>0</v>
      </c>
    </row>
    <row r="90" spans="1:27" x14ac:dyDescent="0.2">
      <c r="A90" t="str">
        <f>Model!$D$4</f>
        <v>København</v>
      </c>
      <c r="B90" s="46" t="s">
        <v>16</v>
      </c>
      <c r="C90" s="127">
        <f t="shared" si="29"/>
        <v>214.96151805152547</v>
      </c>
      <c r="D90" s="127"/>
      <c r="E90" s="127">
        <f t="shared" si="32"/>
        <v>239.76624665426559</v>
      </c>
      <c r="F90" s="127">
        <f t="shared" si="32"/>
        <v>249.42607103576086</v>
      </c>
      <c r="G90" s="127">
        <f t="shared" si="32"/>
        <v>254.41219848288725</v>
      </c>
      <c r="H90" s="127">
        <f t="shared" si="32"/>
        <v>265.43596975819821</v>
      </c>
      <c r="I90" s="127">
        <f t="shared" si="32"/>
        <v>271.65911148868832</v>
      </c>
      <c r="J90" s="127">
        <f t="shared" si="32"/>
        <v>261.13123521296671</v>
      </c>
      <c r="K90" s="127">
        <f t="shared" si="32"/>
        <v>239.32461925301646</v>
      </c>
      <c r="L90" s="127">
        <f t="shared" si="32"/>
        <v>212.1264008072946</v>
      </c>
      <c r="M90" s="127">
        <f t="shared" si="32"/>
        <v>200.61394074226976</v>
      </c>
      <c r="N90" s="127">
        <f t="shared" si="32"/>
        <v>218.05321932901447</v>
      </c>
      <c r="O90" s="127">
        <f t="shared" si="32"/>
        <v>216.94915239570292</v>
      </c>
      <c r="P90" s="127">
        <f t="shared" si="32"/>
        <v>226.1974167691823</v>
      </c>
      <c r="Q90" s="127">
        <f t="shared" si="32"/>
        <v>232.70595949333321</v>
      </c>
      <c r="R90" s="127">
        <f t="shared" si="32"/>
        <v>234.84594108012209</v>
      </c>
      <c r="S90" s="127">
        <f t="shared" si="32"/>
        <v>247.18150373008348</v>
      </c>
      <c r="T90" s="127">
        <f t="shared" si="32"/>
        <v>249.27377872098862</v>
      </c>
      <c r="U90" s="127">
        <f t="shared" si="32"/>
        <v>256.80460564265013</v>
      </c>
      <c r="V90" s="127">
        <f t="shared" si="32"/>
        <v>265.88930454452782</v>
      </c>
      <c r="W90" s="127">
        <f t="shared" si="32"/>
        <v>278.92002044879644</v>
      </c>
      <c r="X90" s="127">
        <f t="shared" si="32"/>
        <v>289.55859133089024</v>
      </c>
      <c r="Y90" s="127">
        <f t="shared" si="32"/>
        <v>303.63885234460321</v>
      </c>
      <c r="Z90" s="127">
        <f t="shared" si="32"/>
        <v>328.14641217292433</v>
      </c>
      <c r="AA90" s="127">
        <f t="shared" si="31"/>
        <v>0</v>
      </c>
    </row>
    <row r="91" spans="1:27" x14ac:dyDescent="0.2">
      <c r="A91" t="str">
        <f>Model!$D$4</f>
        <v>København</v>
      </c>
      <c r="B91" s="201" t="s">
        <v>1407</v>
      </c>
      <c r="C91" s="127">
        <f t="shared" si="29"/>
        <v>140.36054911719418</v>
      </c>
      <c r="D91" s="127"/>
      <c r="E91" s="127">
        <f t="shared" si="32"/>
        <v>139.16115836598564</v>
      </c>
      <c r="F91" s="127">
        <f t="shared" si="32"/>
        <v>153.49448232171895</v>
      </c>
      <c r="G91" s="127">
        <f t="shared" si="32"/>
        <v>160.8590229277151</v>
      </c>
      <c r="H91" s="127">
        <f t="shared" si="32"/>
        <v>161.1956218143799</v>
      </c>
      <c r="I91" s="127">
        <f t="shared" si="32"/>
        <v>156.68059655446305</v>
      </c>
      <c r="J91" s="127">
        <f t="shared" si="32"/>
        <v>174.28520700997896</v>
      </c>
      <c r="K91" s="127">
        <f t="shared" si="32"/>
        <v>181.58625259745125</v>
      </c>
      <c r="L91" s="127">
        <f t="shared" si="32"/>
        <v>184.55440415342466</v>
      </c>
      <c r="M91" s="127">
        <f t="shared" si="32"/>
        <v>190.25968023175139</v>
      </c>
      <c r="N91" s="127">
        <f t="shared" si="32"/>
        <v>222.94517758197307</v>
      </c>
      <c r="O91" s="127">
        <f t="shared" si="32"/>
        <v>228.56357252394696</v>
      </c>
      <c r="P91" s="127">
        <f t="shared" si="32"/>
        <v>223.32146731249796</v>
      </c>
      <c r="Q91" s="127">
        <f t="shared" si="32"/>
        <v>211.8511182854659</v>
      </c>
      <c r="R91" s="127">
        <f t="shared" si="32"/>
        <v>217.56034178308357</v>
      </c>
      <c r="S91" s="127">
        <f t="shared" si="32"/>
        <v>211.42292652314464</v>
      </c>
      <c r="T91" s="127">
        <f t="shared" si="32"/>
        <v>213.99207709707255</v>
      </c>
      <c r="U91" s="127">
        <f t="shared" si="32"/>
        <v>224.47628751997053</v>
      </c>
      <c r="V91" s="127">
        <f t="shared" si="32"/>
        <v>230.13360898579188</v>
      </c>
      <c r="W91" s="127">
        <f t="shared" si="32"/>
        <v>234.41552660900513</v>
      </c>
      <c r="X91" s="127">
        <f t="shared" si="32"/>
        <v>247.58566717737327</v>
      </c>
      <c r="Y91" s="127">
        <f t="shared" si="32"/>
        <v>249.9342341161661</v>
      </c>
      <c r="Z91" s="127">
        <f t="shared" si="32"/>
        <v>259.7826446495568</v>
      </c>
      <c r="AA91" s="127">
        <f t="shared" si="31"/>
        <v>0</v>
      </c>
    </row>
    <row r="92" spans="1:27" x14ac:dyDescent="0.2">
      <c r="A92" t="str">
        <f>Model!$D$4</f>
        <v>København</v>
      </c>
      <c r="B92" s="46" t="s">
        <v>1341</v>
      </c>
      <c r="C92" s="127">
        <f t="shared" si="29"/>
        <v>51.737593552191413</v>
      </c>
      <c r="D92" s="127"/>
      <c r="E92" s="127">
        <f t="shared" si="32"/>
        <v>52.786960947577732</v>
      </c>
      <c r="F92" s="127">
        <f t="shared" si="32"/>
        <v>48.333115495451047</v>
      </c>
      <c r="G92" s="127">
        <f t="shared" si="32"/>
        <v>43.317126689548395</v>
      </c>
      <c r="H92" s="127">
        <f t="shared" si="32"/>
        <v>46.871792376379908</v>
      </c>
      <c r="I92" s="127">
        <f t="shared" si="32"/>
        <v>46.802938058444326</v>
      </c>
      <c r="J92" s="127">
        <f t="shared" si="32"/>
        <v>45.465298493341805</v>
      </c>
      <c r="K92" s="127">
        <f t="shared" si="32"/>
        <v>48.093595803013258</v>
      </c>
      <c r="L92" s="127">
        <f t="shared" si="32"/>
        <v>46.449925964339045</v>
      </c>
      <c r="M92" s="127">
        <f t="shared" si="32"/>
        <v>44.823333891568161</v>
      </c>
      <c r="N92" s="127">
        <f t="shared" si="32"/>
        <v>53.908669295994116</v>
      </c>
      <c r="O92" s="127">
        <f t="shared" si="32"/>
        <v>63.259389774849261</v>
      </c>
      <c r="P92" s="127">
        <f t="shared" si="32"/>
        <v>70.614061547216423</v>
      </c>
      <c r="Q92" s="127">
        <f t="shared" si="32"/>
        <v>76.402602796031545</v>
      </c>
      <c r="R92" s="127">
        <f t="shared" si="32"/>
        <v>84.15648430969631</v>
      </c>
      <c r="S92" s="127">
        <f t="shared" si="32"/>
        <v>89.208022959192746</v>
      </c>
      <c r="T92" s="127">
        <f t="shared" si="32"/>
        <v>93.200120372168698</v>
      </c>
      <c r="U92" s="127">
        <f t="shared" si="32"/>
        <v>92.063908031552458</v>
      </c>
      <c r="V92" s="127">
        <f t="shared" si="32"/>
        <v>87.918268410385153</v>
      </c>
      <c r="W92" s="127">
        <f t="shared" si="32"/>
        <v>93.860351867391628</v>
      </c>
      <c r="X92" s="127">
        <f t="shared" si="32"/>
        <v>91.357613873872097</v>
      </c>
      <c r="Y92" s="127">
        <f t="shared" si="32"/>
        <v>94.505229141795425</v>
      </c>
      <c r="Z92" s="127">
        <f t="shared" si="32"/>
        <v>98.742994087877577</v>
      </c>
      <c r="AA92" s="127">
        <f t="shared" si="31"/>
        <v>0</v>
      </c>
    </row>
    <row r="93" spans="1:27" s="237" customFormat="1" hidden="1" x14ac:dyDescent="0.2">
      <c r="C93" s="244"/>
      <c r="D93" s="244"/>
      <c r="E93" s="244"/>
      <c r="F93" s="244"/>
      <c r="G93" s="244"/>
      <c r="H93" s="244"/>
      <c r="I93" s="244"/>
      <c r="J93" s="244"/>
      <c r="K93" s="244"/>
      <c r="L93" s="244"/>
      <c r="M93" s="244"/>
      <c r="N93" s="244"/>
      <c r="O93" s="244"/>
      <c r="P93" s="244"/>
      <c r="Q93" s="244"/>
      <c r="R93" s="244"/>
      <c r="S93" s="244"/>
      <c r="T93" s="244"/>
      <c r="U93" s="244"/>
      <c r="V93" s="244"/>
      <c r="W93" s="244"/>
      <c r="X93" s="244"/>
      <c r="Y93" s="244"/>
      <c r="Z93" s="244"/>
      <c r="AA93" s="244"/>
    </row>
    <row r="94" spans="1:27" x14ac:dyDescent="0.2">
      <c r="A94" t="str">
        <f>Model!$D$4</f>
        <v>København</v>
      </c>
      <c r="B94" t="s">
        <v>25</v>
      </c>
      <c r="C94" s="127">
        <f>SUM(C86:C93)</f>
        <v>1154.1550951738418</v>
      </c>
      <c r="D94" s="127"/>
      <c r="E94" s="127">
        <f>SUM(E86:E93)</f>
        <v>1177.0738085919786</v>
      </c>
      <c r="F94" s="127">
        <f t="shared" ref="F94:Z94" si="33">SUM(F86:F93)</f>
        <v>1193.5522666570378</v>
      </c>
      <c r="G94" s="127">
        <f t="shared" si="33"/>
        <v>1194.6460825517497</v>
      </c>
      <c r="H94" s="127">
        <f t="shared" si="33"/>
        <v>1210.0113785853991</v>
      </c>
      <c r="I94" s="127">
        <f t="shared" si="33"/>
        <v>1212.8924014665433</v>
      </c>
      <c r="J94" s="127">
        <f t="shared" si="33"/>
        <v>1220.1135496204943</v>
      </c>
      <c r="K94" s="127">
        <f t="shared" si="33"/>
        <v>1227.4579597123318</v>
      </c>
      <c r="L94" s="127">
        <f t="shared" si="33"/>
        <v>1219.6141990648225</v>
      </c>
      <c r="M94" s="127">
        <f t="shared" si="33"/>
        <v>1227.4526475797029</v>
      </c>
      <c r="N94" s="127">
        <f t="shared" si="33"/>
        <v>1320.0273212224993</v>
      </c>
      <c r="O94" s="127">
        <f t="shared" si="33"/>
        <v>1349.6715375760621</v>
      </c>
      <c r="P94" s="127">
        <f t="shared" si="33"/>
        <v>1376.3411864927234</v>
      </c>
      <c r="Q94" s="127">
        <f t="shared" si="33"/>
        <v>1393.8406146942918</v>
      </c>
      <c r="R94" s="127">
        <f t="shared" si="33"/>
        <v>1430.4842745905416</v>
      </c>
      <c r="S94" s="127">
        <f t="shared" si="33"/>
        <v>1464.2127652984575</v>
      </c>
      <c r="T94" s="127">
        <f t="shared" si="33"/>
        <v>1495.0561905261886</v>
      </c>
      <c r="U94" s="127">
        <f t="shared" si="33"/>
        <v>1520.1329131023226</v>
      </c>
      <c r="V94" s="127">
        <f t="shared" si="33"/>
        <v>1546.2939584336041</v>
      </c>
      <c r="W94" s="127">
        <f t="shared" si="33"/>
        <v>1581.3784865003349</v>
      </c>
      <c r="X94" s="127">
        <f t="shared" si="33"/>
        <v>1608.0236378326774</v>
      </c>
      <c r="Y94" s="127">
        <f t="shared" si="33"/>
        <v>1634.2744320454813</v>
      </c>
      <c r="Z94" s="127">
        <f t="shared" si="33"/>
        <v>1671.7153251713314</v>
      </c>
      <c r="AA94" s="127">
        <f t="shared" si="31"/>
        <v>0</v>
      </c>
    </row>
    <row r="95" spans="1:27" x14ac:dyDescent="0.2">
      <c r="C95" s="127"/>
      <c r="D95" s="127"/>
    </row>
    <row r="96" spans="1:27" ht="52.5" hidden="1" customHeight="1" x14ac:dyDescent="0.2">
      <c r="C96" s="127"/>
      <c r="D96" s="127"/>
    </row>
    <row r="97" spans="1:27" hidden="1" x14ac:dyDescent="0.2">
      <c r="A97" s="238"/>
      <c r="B97" s="237"/>
      <c r="C97" s="239"/>
      <c r="D97" s="239"/>
    </row>
    <row r="98" spans="1:27" hidden="1" x14ac:dyDescent="0.2">
      <c r="A98" s="238"/>
      <c r="B98" s="238"/>
      <c r="C98" s="238"/>
      <c r="D98" s="238"/>
    </row>
    <row r="99" spans="1:27" hidden="1" x14ac:dyDescent="0.2">
      <c r="A99" s="237"/>
      <c r="B99" s="237"/>
      <c r="C99" s="240"/>
      <c r="D99" s="240"/>
    </row>
    <row r="100" spans="1:27" hidden="1" x14ac:dyDescent="0.2">
      <c r="A100" s="237"/>
      <c r="B100" s="237"/>
      <c r="C100" s="240"/>
      <c r="D100" s="240"/>
    </row>
    <row r="101" spans="1:27" hidden="1" x14ac:dyDescent="0.2">
      <c r="A101" s="237"/>
      <c r="B101" s="237"/>
      <c r="C101" s="240"/>
      <c r="D101" s="240"/>
      <c r="I101" s="127"/>
    </row>
    <row r="102" spans="1:27" hidden="1" x14ac:dyDescent="0.2">
      <c r="A102" s="237"/>
      <c r="B102" s="237"/>
      <c r="C102" s="240"/>
      <c r="D102" s="240"/>
    </row>
    <row r="103" spans="1:27" hidden="1" x14ac:dyDescent="0.2">
      <c r="A103" s="237"/>
      <c r="B103" s="237"/>
      <c r="C103" s="240"/>
      <c r="D103" s="240"/>
    </row>
    <row r="104" spans="1:27" hidden="1" x14ac:dyDescent="0.2">
      <c r="A104" s="237"/>
      <c r="B104" s="237"/>
      <c r="C104" s="240"/>
      <c r="D104" s="240"/>
    </row>
    <row r="105" spans="1:27" ht="27.75" hidden="1" customHeight="1" x14ac:dyDescent="0.2">
      <c r="A105" s="236"/>
      <c r="B105" s="236"/>
      <c r="C105" s="240"/>
      <c r="D105" s="240"/>
    </row>
    <row r="106" spans="1:27" hidden="1" x14ac:dyDescent="0.2"/>
    <row r="107" spans="1:27" x14ac:dyDescent="0.2">
      <c r="A107" s="51" t="s">
        <v>1424</v>
      </c>
      <c r="B107">
        <f>Model!$F$44</f>
        <v>3394</v>
      </c>
    </row>
    <row r="109" spans="1:27" x14ac:dyDescent="0.2">
      <c r="A109" s="48" t="s">
        <v>32</v>
      </c>
      <c r="C109" s="48"/>
      <c r="D109" s="48"/>
    </row>
    <row r="110" spans="1:27" x14ac:dyDescent="0.2">
      <c r="A110" s="48" t="s">
        <v>4</v>
      </c>
      <c r="B110" s="48"/>
      <c r="C110" s="128">
        <f t="shared" ref="C110:AA110" si="34">C33</f>
        <v>2026</v>
      </c>
      <c r="D110" s="128"/>
      <c r="E110" s="128">
        <f t="shared" si="34"/>
        <v>2027</v>
      </c>
      <c r="F110" s="128">
        <f t="shared" si="34"/>
        <v>2028</v>
      </c>
      <c r="G110" s="128">
        <f t="shared" si="34"/>
        <v>2029</v>
      </c>
      <c r="H110" s="128">
        <f t="shared" si="34"/>
        <v>2030</v>
      </c>
      <c r="I110" s="128">
        <f t="shared" si="34"/>
        <v>2031</v>
      </c>
      <c r="J110" s="128">
        <f t="shared" si="34"/>
        <v>2032</v>
      </c>
      <c r="K110" s="128">
        <f t="shared" si="34"/>
        <v>2033</v>
      </c>
      <c r="L110" s="128">
        <f t="shared" si="34"/>
        <v>2034</v>
      </c>
      <c r="M110" s="128">
        <f t="shared" si="34"/>
        <v>2035</v>
      </c>
      <c r="N110" s="128">
        <f t="shared" si="34"/>
        <v>2036</v>
      </c>
      <c r="O110" s="128">
        <f t="shared" si="34"/>
        <v>2037</v>
      </c>
      <c r="P110" s="128">
        <f t="shared" si="34"/>
        <v>2038</v>
      </c>
      <c r="Q110" s="128">
        <f t="shared" si="34"/>
        <v>2039</v>
      </c>
      <c r="R110" s="128">
        <f t="shared" si="34"/>
        <v>2040</v>
      </c>
      <c r="S110" s="128">
        <f t="shared" si="34"/>
        <v>2041</v>
      </c>
      <c r="T110" s="128">
        <f t="shared" si="34"/>
        <v>2042</v>
      </c>
      <c r="U110" s="128">
        <f t="shared" si="34"/>
        <v>2043</v>
      </c>
      <c r="V110" s="128">
        <f t="shared" si="34"/>
        <v>2044</v>
      </c>
      <c r="W110" s="128">
        <f t="shared" si="34"/>
        <v>2045</v>
      </c>
      <c r="X110" s="128">
        <f t="shared" si="34"/>
        <v>2046</v>
      </c>
      <c r="Y110" s="128">
        <f t="shared" si="34"/>
        <v>2047</v>
      </c>
      <c r="Z110" s="128">
        <f t="shared" si="34"/>
        <v>2048</v>
      </c>
      <c r="AA110" s="128">
        <f t="shared" si="34"/>
        <v>2049</v>
      </c>
    </row>
    <row r="111" spans="1:27" x14ac:dyDescent="0.2">
      <c r="A111" t="s">
        <v>248</v>
      </c>
      <c r="C111">
        <f>IF(Model!$L32='Beregning 2026'!C110,Model!$M32)+IF(Model!$L33='Beregning 2026'!C110,Model!$M33)+IF(Model!$L34='Beregning 2026'!C110,Model!$M34)+IF(Model!$L35='Beregning 2026'!C110,Model!$M35)+IF(Model!$L36='Beregning 2026'!C110,Model!$M36)+IF(Model!$L38='Beregning 2026'!C110,Model!$M38)+IF(Model!$L39='Beregning 2026'!C110,Model!$M39)+IF(Model!$L40='Beregning 2026'!C110,Model!$M40)</f>
        <v>0</v>
      </c>
      <c r="E111">
        <f>IFERROR(VLOOKUP(E$110,Model!$L$30:$O$35,2,FALSE),0)</f>
        <v>0</v>
      </c>
      <c r="F111">
        <f>IFERROR(VLOOKUP(F$110,Model!$L$30:$O$35,2,FALSE),0)</f>
        <v>0</v>
      </c>
      <c r="G111">
        <f>IFERROR(VLOOKUP(G$110,Model!$L$30:$O$35,2,FALSE),0)</f>
        <v>0</v>
      </c>
      <c r="H111">
        <f>IFERROR(VLOOKUP(H$110,Model!$L$30:$O$35,2,FALSE),0)</f>
        <v>0</v>
      </c>
      <c r="I111">
        <f>IFERROR(VLOOKUP(I$110,Model!$L$30:$O$35,2,FALSE),0)</f>
        <v>0</v>
      </c>
      <c r="J111">
        <f>IFERROR(VLOOKUP(J$110,Model!$L$30:$O$35,2,FALSE),0)</f>
        <v>0</v>
      </c>
      <c r="K111">
        <f>IFERROR(VLOOKUP(K$110,Model!$L$30:$O$35,2,FALSE),0)</f>
        <v>0</v>
      </c>
      <c r="L111">
        <f>IFERROR(VLOOKUP(L$110,Model!$L$30:$O$35,2,FALSE),0)</f>
        <v>0</v>
      </c>
      <c r="M111">
        <f>IFERROR(VLOOKUP(M$110,Model!$L$30:$O$35,2,FALSE),0)</f>
        <v>0</v>
      </c>
      <c r="N111">
        <f>IFERROR(VLOOKUP(N$110,Model!$L$30:$O$35,2,FALSE),0)</f>
        <v>0</v>
      </c>
      <c r="O111">
        <f>IFERROR(VLOOKUP(O$110,Model!$L$30:$O$35,2,FALSE),0)</f>
        <v>0</v>
      </c>
      <c r="P111">
        <f>IFERROR(VLOOKUP(P$110,Model!$L$30:$O$35,2,FALSE),0)</f>
        <v>0</v>
      </c>
      <c r="Q111">
        <f>IFERROR(VLOOKUP(Q$110,Model!$L$30:$O$35,2,FALSE),0)</f>
        <v>0</v>
      </c>
      <c r="R111">
        <f>IFERROR(VLOOKUP(R$110,Model!$L$30:$O$35,2,FALSE),0)</f>
        <v>0</v>
      </c>
      <c r="S111">
        <f>IFERROR(VLOOKUP(S$110,Model!$L$30:$O$35,2,FALSE),0)</f>
        <v>0</v>
      </c>
      <c r="T111">
        <f>IFERROR(VLOOKUP(T$110,Model!$L$30:$O$35,2,FALSE),0)</f>
        <v>0</v>
      </c>
      <c r="U111">
        <f>IFERROR(VLOOKUP(U$110,Model!$L$30:$O$35,2,FALSE),0)</f>
        <v>0</v>
      </c>
      <c r="V111">
        <f>IFERROR(VLOOKUP(V$110,Model!$L$30:$O$35,2,FALSE),0)</f>
        <v>0</v>
      </c>
      <c r="W111">
        <f>IFERROR(VLOOKUP(W$110,Model!$L$30:$O$35,2,FALSE),0)</f>
        <v>0</v>
      </c>
      <c r="X111">
        <f>IFERROR(VLOOKUP(X$110,Model!$L$30:$O$35,2,FALSE),0)</f>
        <v>0</v>
      </c>
      <c r="Y111">
        <f>IFERROR(VLOOKUP(Y$110,Model!$L$30:$O$35,2,FALSE),0)</f>
        <v>0</v>
      </c>
      <c r="Z111">
        <f>IFERROR(VLOOKUP(Z$110,Model!$L$30:$O$35,2,FALSE),0)</f>
        <v>0</v>
      </c>
      <c r="AA111">
        <f>IFERROR(VLOOKUP(AA$110,Model!$L$30:$O$35,2,FALSE),0)</f>
        <v>0</v>
      </c>
    </row>
    <row r="112" spans="1:27" x14ac:dyDescent="0.2">
      <c r="A112" t="s">
        <v>247</v>
      </c>
      <c r="C112">
        <f>IF(Model!$N$39&lt;&gt;"Fejl!",IF(Model!$L30='Beregning 2026'!C110,Model!$N30)+IF(Model!$L31='Beregning 2026'!C110,Model!$N31)+IF(Model!$L32='Beregning 2026'!C110,Model!$N32)+IF(Model!$L33='Beregning 2026'!C110,Model!$N33)+IF(Model!$L34='Beregning 2026'!C110,Model!$N34)+IF(Model!$L35='Beregning 2026'!C110,Model!$N35)+IF(Model!$L36='Beregning 2026'!C110,Model!$N36)+IF(Model!$L38='Beregning 2026'!C110,Model!$N38),0)</f>
        <v>0</v>
      </c>
      <c r="E112">
        <f>IFERROR(VLOOKUP(E$110,Model!$L$30:$O$35,3,FALSE),0)</f>
        <v>0</v>
      </c>
      <c r="F112">
        <f>IFERROR(VLOOKUP(F$110,Model!$L$30:$O$35,3,FALSE),0)</f>
        <v>0</v>
      </c>
      <c r="G112">
        <f>IFERROR(VLOOKUP(G$110,Model!$L$30:$O$35,3,FALSE),0)</f>
        <v>0</v>
      </c>
      <c r="H112">
        <f>IFERROR(VLOOKUP(H$110,Model!$L$30:$O$35,3,FALSE),0)</f>
        <v>0</v>
      </c>
      <c r="I112">
        <f>IFERROR(VLOOKUP(I$110,Model!$L$30:$O$35,3,FALSE),0)</f>
        <v>0</v>
      </c>
      <c r="J112">
        <f>IFERROR(VLOOKUP(J$110,Model!$L$30:$O$35,3,FALSE),0)</f>
        <v>0</v>
      </c>
      <c r="K112">
        <f>IFERROR(VLOOKUP(K$110,Model!$L$30:$O$35,3,FALSE),0)</f>
        <v>0</v>
      </c>
      <c r="L112">
        <f>IFERROR(VLOOKUP(L$110,Model!$L$30:$O$35,3,FALSE),0)</f>
        <v>0</v>
      </c>
      <c r="M112">
        <f>IFERROR(VLOOKUP(M$110,Model!$L$30:$O$35,3,FALSE),0)</f>
        <v>0</v>
      </c>
      <c r="N112">
        <f>IFERROR(VLOOKUP(N$110,Model!$L$30:$O$35,3,FALSE),0)</f>
        <v>0</v>
      </c>
      <c r="O112">
        <f>IFERROR(VLOOKUP(O$110,Model!$L$30:$O$35,3,FALSE),0)</f>
        <v>0</v>
      </c>
      <c r="P112">
        <f>IFERROR(VLOOKUP(P$110,Model!$L$30:$O$35,3,FALSE),0)</f>
        <v>0</v>
      </c>
      <c r="Q112">
        <f>IFERROR(VLOOKUP(Q$110,Model!$L$30:$O$35,3,FALSE),0)</f>
        <v>0</v>
      </c>
      <c r="R112">
        <f>IFERROR(VLOOKUP(R$110,Model!$L$30:$O$35,3,FALSE),0)</f>
        <v>0</v>
      </c>
      <c r="S112">
        <f>IFERROR(VLOOKUP(S$110,Model!$L$30:$O$35,3,FALSE),0)</f>
        <v>0</v>
      </c>
      <c r="T112">
        <f>IFERROR(VLOOKUP(T$110,Model!$L$30:$O$35,3,FALSE),0)</f>
        <v>0</v>
      </c>
      <c r="U112">
        <f>IFERROR(VLOOKUP(U$110,Model!$L$30:$O$35,3,FALSE),0)</f>
        <v>0</v>
      </c>
      <c r="V112">
        <f>IFERROR(VLOOKUP(V$110,Model!$L$30:$O$35,3,FALSE),0)</f>
        <v>0</v>
      </c>
      <c r="W112">
        <f>IFERROR(VLOOKUP(W$110,Model!$L$30:$O$35,3,FALSE),0)</f>
        <v>0</v>
      </c>
      <c r="X112">
        <f>IFERROR(VLOOKUP(X$110,Model!$L$30:$O$35,3,FALSE),0)</f>
        <v>0</v>
      </c>
      <c r="Y112">
        <f>IFERROR(VLOOKUP(Y$110,Model!$L$30:$O$35,3,FALSE),0)</f>
        <v>0</v>
      </c>
      <c r="Z112">
        <f>IFERROR(VLOOKUP(Z$110,Model!$L$30:$O$35,3,FALSE),0)</f>
        <v>0</v>
      </c>
      <c r="AA112">
        <f>IFERROR(VLOOKUP(AA$110,Model!$L$30:$O$35,3,FALSE),0)</f>
        <v>0</v>
      </c>
    </row>
    <row r="113" spans="1:27" x14ac:dyDescent="0.2">
      <c r="A113" t="s">
        <v>31</v>
      </c>
      <c r="C113">
        <f>IF(Model!$L30='Beregning 2026'!C110,Model!$O30)+IF(Model!$L31='Beregning 2026'!C110,Model!$O31)+IF(Model!$L32='Beregning 2026'!C110,Model!$O32)+IF(Model!$L33='Beregning 2026'!C110,Model!$O33)+IF(Model!$L34='Beregning 2026'!C110,Model!$O34)+IF(Model!$L35='Beregning 2026'!C110,Model!$O35)+IF(Model!$L36='Beregning 2026'!C110,Model!$O36)+IF(Model!$L38='Beregning 2026'!C110,Model!$O38)</f>
        <v>0</v>
      </c>
      <c r="E113">
        <f>IFERROR(VLOOKUP(E$110,Model!$L$30:$O$35,4,FALSE),0)</f>
        <v>0</v>
      </c>
      <c r="F113">
        <f>IFERROR(VLOOKUP(F$110,Model!$L$30:$O$35,4,FALSE),0)</f>
        <v>0</v>
      </c>
      <c r="G113">
        <f>IFERROR(VLOOKUP(G$110,Model!$L$30:$O$35,4,FALSE),0)</f>
        <v>0</v>
      </c>
      <c r="H113">
        <f>IFERROR(VLOOKUP(H$110,Model!$L$30:$O$35,4,FALSE),0)</f>
        <v>0</v>
      </c>
      <c r="I113">
        <f>IFERROR(VLOOKUP(I$110,Model!$L$30:$O$35,4,FALSE),0)</f>
        <v>0</v>
      </c>
      <c r="J113">
        <f>IFERROR(VLOOKUP(J$110,Model!$L$30:$O$35,4,FALSE),0)</f>
        <v>0</v>
      </c>
      <c r="K113">
        <f>IFERROR(VLOOKUP(K$110,Model!$L$30:$O$35,4,FALSE),0)</f>
        <v>0</v>
      </c>
      <c r="L113">
        <f>IFERROR(VLOOKUP(L$110,Model!$L$30:$O$35,4,FALSE),0)</f>
        <v>0</v>
      </c>
      <c r="M113">
        <f>IFERROR(VLOOKUP(M$110,Model!$L$30:$O$35,4,FALSE),0)</f>
        <v>0</v>
      </c>
      <c r="N113">
        <f>IFERROR(VLOOKUP(N$110,Model!$L$30:$O$35,4,FALSE),0)</f>
        <v>0</v>
      </c>
      <c r="O113">
        <f>IFERROR(VLOOKUP(O$110,Model!$L$30:$O$35,4,FALSE),0)</f>
        <v>0</v>
      </c>
      <c r="P113">
        <f>IFERROR(VLOOKUP(P$110,Model!$L$30:$O$35,4,FALSE),0)</f>
        <v>0</v>
      </c>
      <c r="Q113">
        <f>IFERROR(VLOOKUP(Q$110,Model!$L$30:$O$35,4,FALSE),0)</f>
        <v>0</v>
      </c>
      <c r="R113">
        <f>IFERROR(VLOOKUP(R$110,Model!$L$30:$O$35,4,FALSE),0)</f>
        <v>0</v>
      </c>
      <c r="S113">
        <f>IFERROR(VLOOKUP(S$110,Model!$L$30:$O$35,4,FALSE),0)</f>
        <v>0</v>
      </c>
      <c r="T113">
        <f>IFERROR(VLOOKUP(T$110,Model!$L$30:$O$35,4,FALSE),0)</f>
        <v>0</v>
      </c>
      <c r="U113">
        <f>IFERROR(VLOOKUP(U$110,Model!$L$30:$O$35,4,FALSE),0)</f>
        <v>0</v>
      </c>
      <c r="V113">
        <f>IFERROR(VLOOKUP(V$110,Model!$L$30:$O$35,4,FALSE),0)</f>
        <v>0</v>
      </c>
      <c r="W113">
        <f>IFERROR(VLOOKUP(W$110,Model!$L$30:$O$35,4,FALSE),0)</f>
        <v>0</v>
      </c>
      <c r="X113">
        <f>IFERROR(VLOOKUP(X$110,Model!$L$30:$O$35,4,FALSE),0)</f>
        <v>0</v>
      </c>
      <c r="Y113">
        <f>IFERROR(VLOOKUP(Y$110,Model!$L$30:$O$35,4,FALSE),0)</f>
        <v>0</v>
      </c>
      <c r="Z113">
        <f>IFERROR(VLOOKUP(Z$110,Model!$L$30:$O$35,4,FALSE),0)</f>
        <v>0</v>
      </c>
      <c r="AA113">
        <f>IFERROR(VLOOKUP(AA$110,Model!$L$30:$O$35,4,FALSE),0)</f>
        <v>0</v>
      </c>
    </row>
    <row r="115" spans="1:27" x14ac:dyDescent="0.2">
      <c r="A115" s="51" t="s">
        <v>251</v>
      </c>
      <c r="C115" s="160">
        <f>Model!$F$46</f>
        <v>1</v>
      </c>
      <c r="D115" s="160"/>
      <c r="E115" s="160">
        <f>IF(Model!$F$47&gt;Model!$F$46,IF(ISNUMBER(Model!$F$47),MIN(C115-(Model!$F$46-Model!$F$47)/MAX(INT(Model!$F$48),1),Model!$F$47),Model!$F$46),IF(ISNUMBER(Model!$F$47),MAX(C115-(Model!$F$46-Model!$F$47)/MAX(INT(Model!$F$48),1),Model!$F$47),Model!$F$46))</f>
        <v>1</v>
      </c>
      <c r="F115" s="160">
        <f>IF(Model!$F$47&gt;Model!$F$46,IF(ISNUMBER(Model!$F$47),MIN(E115-(Model!$F$46-Model!$F$47)/MAX(INT(Model!$F$48),1),Model!$F$47),Model!$F$46),IF(ISNUMBER(Model!$F$47),MAX(E115-(Model!$F$46-Model!$F$47)/MAX(INT(Model!$F$48),1),Model!$F$47),Model!$F$46))</f>
        <v>1</v>
      </c>
      <c r="G115" s="160">
        <f>IF(Model!$F$47&gt;Model!$F$46,IF(ISNUMBER(Model!$F$47),MIN(F115-(Model!$F$46-Model!$F$47)/MAX(INT(Model!$F$48),1),Model!$F$47),Model!$F$46),IF(ISNUMBER(Model!$F$47),MAX(F115-(Model!$F$46-Model!$F$47)/MAX(INT(Model!$F$48),1),Model!$F$47),Model!$F$46))</f>
        <v>1</v>
      </c>
      <c r="H115" s="160">
        <f>IF(Model!$F$47&gt;Model!$F$46,IF(ISNUMBER(Model!$F$47),MIN(G115-(Model!$F$46-Model!$F$47)/MAX(INT(Model!$F$48),1),Model!$F$47),Model!$F$46),IF(ISNUMBER(Model!$F$47),MAX(G115-(Model!$F$46-Model!$F$47)/MAX(INT(Model!$F$48),1),Model!$F$47),Model!$F$46))</f>
        <v>1</v>
      </c>
      <c r="I115" s="160">
        <f>IF(Model!$F$47&gt;Model!$F$46,IF(ISNUMBER(Model!$F$47),MIN(H115-(Model!$F$46-Model!$F$47)/MAX(INT(Model!$F$48),1),Model!$F$47),Model!$F$46),IF(ISNUMBER(Model!$F$47),MAX(H115-(Model!$F$46-Model!$F$47)/MAX(INT(Model!$F$48),1),Model!$F$47),Model!$F$46))</f>
        <v>1</v>
      </c>
      <c r="J115" s="160">
        <f>IF(Model!$F$47&gt;Model!$F$46,IF(ISNUMBER(Model!$F$47),MIN(I115-(Model!$F$46-Model!$F$47)/MAX(INT(Model!$F$48),1),Model!$F$47),Model!$F$46),IF(ISNUMBER(Model!$F$47),MAX(I115-(Model!$F$46-Model!$F$47)/MAX(INT(Model!$F$48),1),Model!$F$47),Model!$F$46))</f>
        <v>1</v>
      </c>
      <c r="K115" s="160">
        <f>IF(Model!$F$47&gt;Model!$F$46,IF(ISNUMBER(Model!$F$47),MIN(J115-(Model!$F$46-Model!$F$47)/MAX(INT(Model!$F$48),1),Model!$F$47),Model!$F$46),IF(ISNUMBER(Model!$F$47),MAX(J115-(Model!$F$46-Model!$F$47)/MAX(INT(Model!$F$48),1),Model!$F$47),Model!$F$46))</f>
        <v>1</v>
      </c>
      <c r="L115" s="160">
        <f>IF(Model!$F$47&gt;Model!$F$46,IF(ISNUMBER(Model!$F$47),MIN(K115-(Model!$F$46-Model!$F$47)/MAX(INT(Model!$F$48),1),Model!$F$47),Model!$F$46),IF(ISNUMBER(Model!$F$47),MAX(K115-(Model!$F$46-Model!$F$47)/MAX(INT(Model!$F$48),1),Model!$F$47),Model!$F$46))</f>
        <v>1</v>
      </c>
      <c r="M115" s="160">
        <f>IF(Model!$F$47&gt;Model!$F$46,IF(ISNUMBER(Model!$F$47),MIN(L115-(Model!$F$46-Model!$F$47)/MAX(INT(Model!$F$48),1),Model!$F$47),Model!$F$46),IF(ISNUMBER(Model!$F$47),MAX(L115-(Model!$F$46-Model!$F$47)/MAX(INT(Model!$F$48),1),Model!$F$47),Model!$F$46))</f>
        <v>1</v>
      </c>
      <c r="N115" s="160">
        <f>IF(Model!$F$47&gt;Model!$F$46,IF(ISNUMBER(Model!$F$47),MIN(M115-(Model!$F$46-Model!$F$47)/MAX(INT(Model!$F$48),1),Model!$F$47),Model!$F$46),IF(ISNUMBER(Model!$F$47),MAX(M115-(Model!$F$46-Model!$F$47)/MAX(INT(Model!$F$48),1),Model!$F$47),Model!$F$46))</f>
        <v>1</v>
      </c>
      <c r="O115" s="160">
        <f>IF(Model!$F$47&gt;Model!$F$46,IF(ISNUMBER(Model!$F$47),MIN(N115-(Model!$F$46-Model!$F$47)/MAX(INT(Model!$F$48),1),Model!$F$47),Model!$F$46),IF(ISNUMBER(Model!$F$47),MAX(N115-(Model!$F$46-Model!$F$47)/MAX(INT(Model!$F$48),1),Model!$F$47),Model!$F$46))</f>
        <v>1</v>
      </c>
      <c r="P115" s="160">
        <f>IF(Model!$F$47&gt;Model!$F$46,IF(ISNUMBER(Model!$F$47),MIN(O115-(Model!$F$46-Model!$F$47)/MAX(INT(Model!$F$48),1),Model!$F$47),Model!$F$46),IF(ISNUMBER(Model!$F$47),MAX(O115-(Model!$F$46-Model!$F$47)/MAX(INT(Model!$F$48),1),Model!$F$47),Model!$F$46))</f>
        <v>1</v>
      </c>
      <c r="Q115" s="160">
        <f>IF(Model!$F$47&gt;Model!$F$46,IF(ISNUMBER(Model!$F$47),MIN(P115-(Model!$F$46-Model!$F$47)/MAX(INT(Model!$F$48),1),Model!$F$47),Model!$F$46),IF(ISNUMBER(Model!$F$47),MAX(P115-(Model!$F$46-Model!$F$47)/MAX(INT(Model!$F$48),1),Model!$F$47),Model!$F$46))</f>
        <v>1</v>
      </c>
      <c r="R115" s="160">
        <f>IF(Model!$F$47&gt;Model!$F$46,IF(ISNUMBER(Model!$F$47),MIN(Q115-(Model!$F$46-Model!$F$47)/MAX(INT(Model!$F$48),1),Model!$F$47),Model!$F$46),IF(ISNUMBER(Model!$F$47),MAX(Q115-(Model!$F$46-Model!$F$47)/MAX(INT(Model!$F$48),1),Model!$F$47),Model!$F$46))</f>
        <v>1</v>
      </c>
      <c r="S115" s="160">
        <f>IF(Model!$F$47&gt;Model!$F$46,IF(ISNUMBER(Model!$F$47),MIN(R115-(Model!$F$46-Model!$F$47)/MAX(INT(Model!$F$48),1),Model!$F$47),Model!$F$46),IF(ISNUMBER(Model!$F$47),MAX(R115-(Model!$F$46-Model!$F$47)/MAX(INT(Model!$F$48),1),Model!$F$47),Model!$F$46))</f>
        <v>1</v>
      </c>
      <c r="T115" s="160">
        <f>IF(Model!$F$47&gt;Model!$F$46,IF(ISNUMBER(Model!$F$47),MIN(S115-(Model!$F$46-Model!$F$47)/MAX(INT(Model!$F$48),1),Model!$F$47),Model!$F$46),IF(ISNUMBER(Model!$F$47),MAX(S115-(Model!$F$46-Model!$F$47)/MAX(INT(Model!$F$48),1),Model!$F$47),Model!$F$46))</f>
        <v>1</v>
      </c>
      <c r="U115" s="160">
        <f>IF(Model!$F$47&gt;Model!$F$46,IF(ISNUMBER(Model!$F$47),MIN(T115-(Model!$F$46-Model!$F$47)/MAX(INT(Model!$F$48),1),Model!$F$47),Model!$F$46),IF(ISNUMBER(Model!$F$47),MAX(T115-(Model!$F$46-Model!$F$47)/MAX(INT(Model!$F$48),1),Model!$F$47),Model!$F$46))</f>
        <v>1</v>
      </c>
      <c r="V115" s="160">
        <f>IF(Model!$F$47&gt;Model!$F$46,IF(ISNUMBER(Model!$F$47),MIN(U115-(Model!$F$46-Model!$F$47)/MAX(INT(Model!$F$48),1),Model!$F$47),Model!$F$46),IF(ISNUMBER(Model!$F$47),MAX(U115-(Model!$F$46-Model!$F$47)/MAX(INT(Model!$F$48),1),Model!$F$47),Model!$F$46))</f>
        <v>1</v>
      </c>
      <c r="W115" s="160">
        <f>IF(Model!$F$47&gt;Model!$F$46,IF(ISNUMBER(Model!$F$47),MIN(V115-(Model!$F$46-Model!$F$47)/MAX(INT(Model!$F$48),1),Model!$F$47),Model!$F$46),IF(ISNUMBER(Model!$F$47),MAX(V115-(Model!$F$46-Model!$F$47)/MAX(INT(Model!$F$48),1),Model!$F$47),Model!$F$46))</f>
        <v>1</v>
      </c>
      <c r="X115" s="160">
        <f>IF(Model!$F$47&gt;Model!$F$46,IF(ISNUMBER(Model!$F$47),MIN(W115-(Model!$F$46-Model!$F$47)/MAX(INT(Model!$F$48),1),Model!$F$47),Model!$F$46),IF(ISNUMBER(Model!$F$47),MAX(W115-(Model!$F$46-Model!$F$47)/MAX(INT(Model!$F$48),1),Model!$F$47),Model!$F$46))</f>
        <v>1</v>
      </c>
      <c r="Y115" s="160">
        <f>IF(Model!$F$47&gt;Model!$F$46,IF(ISNUMBER(Model!$F$47),MIN(X115-(Model!$F$46-Model!$F$47)/MAX(INT(Model!$F$48),1),Model!$F$47),Model!$F$46),IF(ISNUMBER(Model!$F$47),MAX(X115-(Model!$F$46-Model!$F$47)/MAX(INT(Model!$F$48),1),Model!$F$47),Model!$F$46))</f>
        <v>1</v>
      </c>
      <c r="Z115" s="160">
        <f>IF(Model!$F$47&gt;Model!$F$46,IF(ISNUMBER(Model!$F$47),MIN(Y115-(Model!$F$46-Model!$F$47)/MAX(INT(Model!$F$48),1),Model!$F$47),Model!$F$46),IF(ISNUMBER(Model!$F$47),MAX(Y115-(Model!$F$46-Model!$F$47)/MAX(INT(Model!$F$48),1),Model!$F$47),Model!$F$46))</f>
        <v>1</v>
      </c>
      <c r="AA115" s="160">
        <f>IF(Model!$F$47&gt;Model!$F$46,IF(ISNUMBER(Model!$F$47),MIN(Z115-(Model!$F$46-Model!$F$47)/MAX(INT(Model!$F$48),1),Model!$F$47),Model!$F$46),IF(ISNUMBER(Model!$F$47),MAX(Z115-(Model!$F$46-Model!$F$47)/MAX(INT(Model!$F$48),1),Model!$F$47),Model!$F$46))</f>
        <v>1</v>
      </c>
    </row>
    <row r="116" spans="1:27" x14ac:dyDescent="0.2">
      <c r="A116" t="s">
        <v>252</v>
      </c>
      <c r="C116" s="26">
        <f>MIN(C115*(B107+SUM($C$111:C112)-SUM($C$113:C113))/($B$19*12),C115*(C30)/($B$19*12))</f>
        <v>94.060606060606062</v>
      </c>
      <c r="D116" s="26"/>
      <c r="E116" s="26">
        <f>MIN(E115*($B$107+SUM($C$111:E112)-SUM($C$113:E113))/($B$19*12),E115*E69/($B$19*12))</f>
        <v>94.831146134744543</v>
      </c>
      <c r="F116" s="26">
        <f>MIN(F115*($B$107+SUM($C$111:F112)-SUM($C$113:F113))/($B$19*12),F115*F69/($B$19*12))</f>
        <v>96.015996285503434</v>
      </c>
      <c r="G116" s="26">
        <f>MIN(G115*($B$107+SUM($C$111:G112)-SUM($C$113:G113))/($B$19*12),G115*G69/($B$19*12))</f>
        <v>97.269339050079111</v>
      </c>
      <c r="H116" s="26">
        <f>MIN(H115*($B$107+SUM($C$111:H112)-SUM($C$113:H113))/($B$19*12),H115*H69/($B$19*12))</f>
        <v>98.100066745557911</v>
      </c>
      <c r="I116" s="26">
        <f>MIN(I115*($B$107+SUM($C$111:I112)-SUM($C$113:I113))/($B$19*12),I115*I69/($B$19*12))</f>
        <v>99.094326674003497</v>
      </c>
      <c r="J116" s="26">
        <f>MIN(J115*($B$107+SUM($C$111:J112)-SUM($C$113:J113))/($B$19*12),J115*J69/($B$19*12))</f>
        <v>99.814341261230794</v>
      </c>
      <c r="K116" s="26">
        <f>MIN(K115*($B$107+SUM($C$111:K112)-SUM($C$113:K113))/($B$19*12),K115*K69/($B$19*12))</f>
        <v>100.49135503352549</v>
      </c>
      <c r="L116" s="26">
        <f>MIN(L115*($B$107+SUM($C$111:L112)-SUM($C$113:L113))/($B$19*12),L115*L69/($B$19*12))</f>
        <v>101.14473986110204</v>
      </c>
      <c r="M116" s="26">
        <f>MIN(M115*($B$107+SUM($C$111:M112)-SUM($C$113:M113))/($B$19*12),M115*M69/($B$19*12))</f>
        <v>101.32284048933229</v>
      </c>
      <c r="N116" s="26">
        <f>MIN(N115*($B$107+SUM($C$111:N112)-SUM($C$113:N113))/($B$19*12),N115*N69/($B$19*12))</f>
        <v>101.6737059956267</v>
      </c>
      <c r="O116" s="26">
        <f>MIN(O115*($B$107+SUM($C$111:O112)-SUM($C$113:O113))/($B$19*12),O115*O69/($B$19*12))</f>
        <v>102.84848484848484</v>
      </c>
      <c r="P116" s="26">
        <f>MIN(P115*($B$107+SUM($C$111:P112)-SUM($C$113:P113))/($B$19*12),P115*P69/($B$19*12))</f>
        <v>102.84848484848484</v>
      </c>
      <c r="Q116" s="26">
        <f>MIN(Q115*($B$107+SUM($C$111:Q112)-SUM($C$113:Q113))/($B$19*12),Q115*Q69/($B$19*12))</f>
        <v>102.84848484848484</v>
      </c>
      <c r="R116" s="26">
        <f>MIN(R115*($B$107+SUM($C$111:R112)-SUM($C$113:R113))/($B$19*12),R115*R69/($B$19*12))</f>
        <v>102.84848484848484</v>
      </c>
      <c r="S116" s="26">
        <f>MIN(S115*($B$107+SUM($C$111:S112)-SUM($C$113:S113))/($B$19*12),S115*S69/($B$19*12))</f>
        <v>102.84848484848484</v>
      </c>
      <c r="T116" s="26">
        <f>MIN(T115*($B$107+SUM($C$111:T112)-SUM($C$113:T113))/($B$19*12),T115*T69/($B$19*12))</f>
        <v>102.84848484848484</v>
      </c>
      <c r="U116" s="26">
        <f>MIN(U115*($B$107+SUM($C$111:U112)-SUM($C$113:U113))/($B$19*12),U115*U69/($B$19*12))</f>
        <v>102.84848484848484</v>
      </c>
      <c r="V116" s="26">
        <f>MIN(V115*($B$107+SUM($C$111:V112)-SUM($C$113:V113))/($B$19*12),V115*V69/($B$19*12))</f>
        <v>102.84848484848484</v>
      </c>
      <c r="W116" s="26">
        <f>MIN(W115*($B$107+SUM($C$111:W112)-SUM($C$113:W113))/($B$19*12),W115*W69/($B$19*12))</f>
        <v>102.84848484848484</v>
      </c>
      <c r="X116" s="26">
        <f>MIN(X115*($B$107+SUM($C$111:X112)-SUM($C$113:X113))/($B$19*12),X115*X69/($B$19*12))</f>
        <v>102.84848484848484</v>
      </c>
      <c r="Y116" s="26">
        <f>MIN(Y115*($B$107+SUM($C$111:Y112)-SUM($C$113:Y113))/($B$19*12),Y115*Y69/($B$19*12))</f>
        <v>102.84848484848484</v>
      </c>
      <c r="Z116" s="26">
        <f>MIN(Z115*($B$107+SUM($C$111:Z112)-SUM($C$113:Z113))/($B$19*12),Z115*Z69/($B$19*12))</f>
        <v>102.84848484848484</v>
      </c>
      <c r="AA116" s="26">
        <f>MIN(AA115*($B$107+SUM($C$111:AA112)-SUM($C$113:AA113))/($B$19*12),AA115*AA69/($B$19*12))</f>
        <v>102.84848484848484</v>
      </c>
    </row>
    <row r="117" spans="1:27" x14ac:dyDescent="0.2">
      <c r="C117" s="26">
        <f>MIN(C69,$C$103+SUM(C111:C113))/Model!$F$45*C115</f>
        <v>0</v>
      </c>
      <c r="D117" s="26"/>
      <c r="E117" s="26">
        <f>MIN(E69,$C$103+SUM(E111:E113))/Model!$F$45*E115</f>
        <v>0</v>
      </c>
      <c r="F117" s="26">
        <f>MIN(F69,$C$103+SUM(F111:F113))/Model!$F$45*F115</f>
        <v>0</v>
      </c>
      <c r="G117" s="26">
        <f>MIN(G69,$C$103+SUM(G111:G113))/Model!$F$45*G115</f>
        <v>0</v>
      </c>
      <c r="H117" s="26">
        <f>MIN(H69,$C$103+SUM(H111:H113))/Model!$F$45*H115</f>
        <v>0</v>
      </c>
      <c r="I117" s="26">
        <f>MIN(I69,$C$103+SUM(I111:I113))/Model!$F$45*I115</f>
        <v>0</v>
      </c>
      <c r="J117" s="26">
        <f>MIN(J69,$C$103+SUM(J111:J113))/Model!$F$45*J115</f>
        <v>0</v>
      </c>
      <c r="K117" s="26">
        <f>MIN(K69,$C$103+SUM(K111:K113))/Model!$F$45*K115</f>
        <v>0</v>
      </c>
      <c r="L117" s="26">
        <f>MIN(L69,$C$103+SUM(L111:L113))/Model!$F$45*L115</f>
        <v>0</v>
      </c>
      <c r="M117" s="26">
        <f>MIN(M69,$C$103+SUM(M111:M113))/Model!$F$45*M115</f>
        <v>0</v>
      </c>
      <c r="N117" s="26">
        <f>MIN(N69,$C$103+SUM(N111:N113))/Model!$F$45*N115</f>
        <v>0</v>
      </c>
      <c r="O117" s="26">
        <f>MIN(O69,$C$103+SUM(O111:O113))/Model!$F$45*O115</f>
        <v>0</v>
      </c>
      <c r="P117" s="26">
        <f>MIN(P69,$C$103+SUM(P111:P113))/Model!$F$45*P115</f>
        <v>0</v>
      </c>
      <c r="Q117" s="26">
        <f>MIN(Q69,$C$103+SUM(Q111:Q113))/Model!$F$45*Q115</f>
        <v>0</v>
      </c>
      <c r="R117" s="26">
        <f>MIN(R69,$C$103+SUM(R111:R113))/Model!$F$45*R115</f>
        <v>0</v>
      </c>
      <c r="S117" s="26">
        <f>MIN(S69,$C$103+SUM(S111:S113))/Model!$F$45*S115</f>
        <v>0</v>
      </c>
      <c r="T117" s="26">
        <f>MIN(T69,$C$103+SUM(T111:T113))/Model!$F$45*T115</f>
        <v>0</v>
      </c>
      <c r="U117" s="26">
        <f>MIN(U69,$C$103+SUM(U111:U113))/Model!$F$45*U115</f>
        <v>0</v>
      </c>
      <c r="V117" s="26">
        <f>MIN(V69,$C$103+SUM(V111:V113))/Model!$F$45*V115</f>
        <v>0</v>
      </c>
      <c r="W117" s="26">
        <f>MIN(W69,$C$103+SUM(W111:W113))/Model!$F$45*W115</f>
        <v>0</v>
      </c>
      <c r="X117" s="26">
        <f>MIN(X69,$C$103+SUM(X111:X113))/Model!$F$45*X115</f>
        <v>0</v>
      </c>
      <c r="Y117" s="26">
        <f>MIN(Y69,$C$103+SUM(Y111:Y113))/Model!$F$45*Y115</f>
        <v>0</v>
      </c>
      <c r="Z117" s="26">
        <f>MIN(Z69,$C$103+SUM(Z111:Z113))/Model!$F$45*Z115</f>
        <v>0</v>
      </c>
      <c r="AA117" s="26">
        <f>MIN(AA69,$C$103+SUM(AA111:AA113))/Model!$F$45*AA115</f>
        <v>0</v>
      </c>
    </row>
    <row r="118" spans="1:27" x14ac:dyDescent="0.2">
      <c r="E118" s="163"/>
      <c r="F118" s="164"/>
      <c r="G118" s="160"/>
      <c r="H118" s="160"/>
      <c r="I118" s="160"/>
      <c r="J118" s="160"/>
      <c r="K118" s="160"/>
      <c r="L118" s="160"/>
      <c r="M118" s="160"/>
    </row>
    <row r="119" spans="1:27" x14ac:dyDescent="0.2">
      <c r="C119" s="48"/>
      <c r="D119" s="48"/>
      <c r="E119" s="48"/>
      <c r="F119" s="48"/>
      <c r="G119" s="48"/>
    </row>
    <row r="120" spans="1:27" x14ac:dyDescent="0.2">
      <c r="A120" s="48" t="s">
        <v>292</v>
      </c>
      <c r="B120" s="48" t="s">
        <v>287</v>
      </c>
      <c r="C120" s="48" t="s">
        <v>288</v>
      </c>
      <c r="D120" s="48"/>
      <c r="E120" s="48" t="s">
        <v>289</v>
      </c>
      <c r="F120" s="48" t="s">
        <v>291</v>
      </c>
      <c r="G120" s="48" t="s">
        <v>290</v>
      </c>
      <c r="H120" s="48"/>
      <c r="I120" s="48"/>
      <c r="J120" s="48"/>
    </row>
    <row r="121" spans="1:27" x14ac:dyDescent="0.2">
      <c r="A121" t="str">
        <f>Model!$D$4</f>
        <v>København</v>
      </c>
      <c r="B121">
        <f>IF(Model!E18&gt;0,Model!E18,0)</f>
        <v>0</v>
      </c>
      <c r="C121">
        <f>B121*Model!F20/100</f>
        <v>0</v>
      </c>
      <c r="E121">
        <f>B121-C121</f>
        <v>0</v>
      </c>
      <c r="F121" s="227" t="e">
        <f>E121/B121</f>
        <v>#DIV/0!</v>
      </c>
      <c r="G121" s="165" t="e">
        <f>C121/B121</f>
        <v>#DIV/0!</v>
      </c>
      <c r="H121" s="166"/>
      <c r="I121" s="160"/>
      <c r="J121" s="166"/>
    </row>
    <row r="122" spans="1:27" x14ac:dyDescent="0.2">
      <c r="H122" s="51"/>
    </row>
    <row r="124" spans="1:27" ht="18" x14ac:dyDescent="0.25">
      <c r="B124" s="167"/>
    </row>
    <row r="125" spans="1:27" x14ac:dyDescent="0.2">
      <c r="B125" s="51"/>
      <c r="C125" s="51"/>
    </row>
    <row r="126" spans="1:27" x14ac:dyDescent="0.2">
      <c r="B126" s="292"/>
      <c r="C126" s="290"/>
      <c r="D126" s="258"/>
      <c r="E126" s="370"/>
      <c r="F126" s="370"/>
      <c r="G126" s="370"/>
      <c r="H126" s="370"/>
      <c r="I126" s="370"/>
    </row>
    <row r="127" spans="1:27" x14ac:dyDescent="0.2">
      <c r="B127" s="291"/>
      <c r="C127" s="291"/>
      <c r="D127" s="258"/>
      <c r="E127" s="370"/>
      <c r="F127" s="370"/>
      <c r="G127" s="370"/>
      <c r="H127" s="370"/>
      <c r="I127" s="370"/>
    </row>
    <row r="129" spans="3:3" x14ac:dyDescent="0.2">
      <c r="C129" s="127"/>
    </row>
  </sheetData>
  <mergeCells count="7">
    <mergeCell ref="C31:G31"/>
    <mergeCell ref="J31:J32"/>
    <mergeCell ref="E126:E127"/>
    <mergeCell ref="F126:F127"/>
    <mergeCell ref="G126:G127"/>
    <mergeCell ref="H126:H127"/>
    <mergeCell ref="I126:I1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56712-F477-47F3-A0D4-FDA62F4305AD}">
  <sheetPr codeName="Sheet6">
    <tabColor theme="7" tint="0.39997558519241921"/>
  </sheetPr>
  <dimension ref="A1:S105"/>
  <sheetViews>
    <sheetView topLeftCell="B1" zoomScaleNormal="100" workbookViewId="0">
      <selection activeCell="B13" sqref="B13"/>
    </sheetView>
  </sheetViews>
  <sheetFormatPr defaultRowHeight="12.75" x14ac:dyDescent="0.2"/>
  <cols>
    <col min="1" max="1" width="42.5703125" hidden="1" customWidth="1"/>
    <col min="2" max="2" width="18" bestFit="1" customWidth="1"/>
    <col min="3" max="9" width="14.5703125" bestFit="1" customWidth="1"/>
    <col min="10" max="11" width="14.5703125" customWidth="1"/>
    <col min="12" max="12" width="21.5703125" customWidth="1"/>
    <col min="13" max="13" width="28.42578125" customWidth="1"/>
    <col min="14" max="16" width="11.28515625" bestFit="1" customWidth="1"/>
    <col min="17" max="18" width="10.28515625" bestFit="1" customWidth="1"/>
    <col min="19" max="19" width="9.28515625" bestFit="1" customWidth="1"/>
  </cols>
  <sheetData>
    <row r="1" spans="1:19" x14ac:dyDescent="0.2">
      <c r="B1" s="371">
        <v>45992</v>
      </c>
      <c r="C1" s="373" t="s">
        <v>1337</v>
      </c>
      <c r="D1" s="373"/>
      <c r="E1" s="373"/>
      <c r="F1" s="373"/>
      <c r="G1" s="373"/>
      <c r="H1" s="373"/>
      <c r="I1" s="373"/>
      <c r="J1" s="298"/>
      <c r="K1" s="298"/>
    </row>
    <row r="2" spans="1:19" x14ac:dyDescent="0.2">
      <c r="B2" s="372"/>
      <c r="C2" s="229" t="s">
        <v>1338</v>
      </c>
      <c r="D2" s="229" t="s">
        <v>1339</v>
      </c>
      <c r="E2" s="229" t="s">
        <v>14</v>
      </c>
      <c r="F2" s="229" t="s">
        <v>15</v>
      </c>
      <c r="G2" s="229" t="s">
        <v>16</v>
      </c>
      <c r="H2" s="229" t="s">
        <v>1407</v>
      </c>
      <c r="I2" s="229" t="s">
        <v>1341</v>
      </c>
      <c r="J2" s="299"/>
      <c r="K2" s="299"/>
    </row>
    <row r="3" spans="1:19" x14ac:dyDescent="0.2">
      <c r="B3" s="372"/>
      <c r="C3" s="228" t="s">
        <v>1342</v>
      </c>
      <c r="D3" s="228" t="s">
        <v>1342</v>
      </c>
      <c r="E3" s="228" t="s">
        <v>1342</v>
      </c>
      <c r="F3" s="228" t="s">
        <v>1342</v>
      </c>
      <c r="G3" s="228" t="s">
        <v>1342</v>
      </c>
      <c r="H3" s="228" t="s">
        <v>1342</v>
      </c>
      <c r="I3" s="228" t="s">
        <v>1342</v>
      </c>
      <c r="J3" s="298"/>
      <c r="K3" s="298"/>
      <c r="M3" t="s">
        <v>1338</v>
      </c>
      <c r="N3" t="s">
        <v>1339</v>
      </c>
      <c r="O3" t="s">
        <v>14</v>
      </c>
      <c r="P3" t="s">
        <v>15</v>
      </c>
      <c r="Q3" t="s">
        <v>16</v>
      </c>
      <c r="R3" s="51" t="s">
        <v>1407</v>
      </c>
      <c r="S3" t="s">
        <v>1341</v>
      </c>
    </row>
    <row r="4" spans="1:19" x14ac:dyDescent="0.2">
      <c r="B4" s="372"/>
      <c r="C4" s="230">
        <v>1</v>
      </c>
      <c r="D4" s="230">
        <v>1</v>
      </c>
      <c r="E4" s="230">
        <v>1</v>
      </c>
      <c r="F4" s="230">
        <v>1</v>
      </c>
      <c r="G4" s="230">
        <v>1</v>
      </c>
      <c r="H4" s="230">
        <v>1</v>
      </c>
      <c r="I4" s="230">
        <v>1</v>
      </c>
      <c r="J4" s="300"/>
      <c r="K4" s="300"/>
      <c r="L4" s="51" t="s">
        <v>1375</v>
      </c>
      <c r="M4" s="303">
        <f>SUMIFS(Befolkningsfremskrivning!$F$4:$F$787,Befolkningsfremskrivning!$D$4:$D$787,M9)</f>
        <v>5046898</v>
      </c>
      <c r="N4" s="303">
        <f>SUMIFS(Befolkningsfremskrivning!$F$4:$F$787,Befolkningsfremskrivning!$D$4:$D$787,N3)</f>
        <v>298991</v>
      </c>
      <c r="O4" s="303">
        <f>SUMIFS(Befolkningsfremskrivning!$F$4:$F$787,Befolkningsfremskrivning!$D$4:$D$787,O3)</f>
        <v>270633</v>
      </c>
      <c r="P4" s="303">
        <f>SUMIFS(Befolkningsfremskrivning!$F$4:$F$787,Befolkningsfremskrivning!$D$4:$D$787,P3)</f>
        <v>221842</v>
      </c>
      <c r="Q4" s="303">
        <f>SUMIFS(Befolkningsfremskrivning!$F$4:$F$787,Befolkningsfremskrivning!$D$4:$D$787,Q3)</f>
        <v>108979</v>
      </c>
      <c r="R4" s="303">
        <f>SUMIFS(Befolkningsfremskrivning!$F$4:$F$787,Befolkningsfremskrivning!$D$4:$D$787,R3)</f>
        <v>41013</v>
      </c>
      <c r="S4" s="303">
        <f>SUMIFS(Befolkningsfremskrivning!$F$4:$F$787,Befolkningsfremskrivning!$D$4:$D$787,S3)</f>
        <v>9858</v>
      </c>
    </row>
    <row r="5" spans="1:19" x14ac:dyDescent="0.2">
      <c r="B5" s="372"/>
      <c r="C5" s="228" t="s">
        <v>1343</v>
      </c>
      <c r="D5" s="228" t="s">
        <v>1343</v>
      </c>
      <c r="E5" s="228" t="s">
        <v>1343</v>
      </c>
      <c r="F5" s="228" t="s">
        <v>1343</v>
      </c>
      <c r="G5" s="228" t="s">
        <v>1343</v>
      </c>
      <c r="H5" s="228" t="s">
        <v>1343</v>
      </c>
      <c r="I5" s="228" t="s">
        <v>1343</v>
      </c>
      <c r="J5" s="298"/>
      <c r="K5" s="298"/>
      <c r="L5" s="232" t="s">
        <v>346</v>
      </c>
      <c r="M5" s="303">
        <f>C105</f>
        <v>4142</v>
      </c>
      <c r="N5" s="303">
        <f t="shared" ref="N5:S5" si="0">D105</f>
        <v>3521</v>
      </c>
      <c r="O5" s="303">
        <f>E105</f>
        <v>6730</v>
      </c>
      <c r="P5" s="303">
        <f t="shared" si="0"/>
        <v>8425</v>
      </c>
      <c r="Q5" s="303">
        <f t="shared" si="0"/>
        <v>9036</v>
      </c>
      <c r="R5" s="303">
        <f t="shared" si="0"/>
        <v>5911</v>
      </c>
      <c r="S5" s="303">
        <f t="shared" si="0"/>
        <v>2517</v>
      </c>
    </row>
    <row r="6" spans="1:19" x14ac:dyDescent="0.2">
      <c r="A6" s="48" t="s">
        <v>1354</v>
      </c>
      <c r="B6" s="231" t="s">
        <v>1344</v>
      </c>
      <c r="C6" s="316"/>
      <c r="D6" s="316"/>
      <c r="E6" s="316"/>
      <c r="F6" s="316"/>
      <c r="G6" s="316"/>
      <c r="H6" s="316"/>
      <c r="I6" s="316"/>
      <c r="J6" s="301"/>
      <c r="K6" s="301"/>
      <c r="L6" s="232" t="s">
        <v>1345</v>
      </c>
      <c r="M6" s="304">
        <f>M5/M4*100</f>
        <v>8.2070214218714146E-2</v>
      </c>
      <c r="N6" s="304">
        <f t="shared" ref="N6:S6" si="1">N5/N4*100</f>
        <v>1.1776274202233512</v>
      </c>
      <c r="O6" s="304">
        <f t="shared" si="1"/>
        <v>2.4867625160272397</v>
      </c>
      <c r="P6" s="304">
        <f t="shared" si="1"/>
        <v>3.7977479467368664</v>
      </c>
      <c r="Q6" s="304">
        <f t="shared" si="1"/>
        <v>8.291505702933593</v>
      </c>
      <c r="R6" s="304">
        <f t="shared" si="1"/>
        <v>14.412503352595518</v>
      </c>
      <c r="S6" s="304">
        <f t="shared" si="1"/>
        <v>25.532562385879487</v>
      </c>
    </row>
    <row r="7" spans="1:19" x14ac:dyDescent="0.2">
      <c r="A7">
        <v>1</v>
      </c>
      <c r="B7" s="231" t="s">
        <v>150</v>
      </c>
      <c r="C7" s="317">
        <v>353</v>
      </c>
      <c r="D7" s="317">
        <v>354</v>
      </c>
      <c r="E7" s="317">
        <v>593</v>
      </c>
      <c r="F7" s="317">
        <v>662</v>
      </c>
      <c r="G7" s="317">
        <v>579</v>
      </c>
      <c r="H7" s="317">
        <v>381</v>
      </c>
      <c r="I7" s="317">
        <v>182</v>
      </c>
      <c r="J7" s="309"/>
      <c r="K7" s="311"/>
    </row>
    <row r="8" spans="1:19" x14ac:dyDescent="0.2">
      <c r="A8">
        <v>2</v>
      </c>
      <c r="B8" s="231" t="s">
        <v>151</v>
      </c>
      <c r="C8" s="318">
        <v>76</v>
      </c>
      <c r="D8" s="318">
        <v>78</v>
      </c>
      <c r="E8" s="318">
        <v>146</v>
      </c>
      <c r="F8" s="318">
        <v>198</v>
      </c>
      <c r="G8" s="318">
        <v>209</v>
      </c>
      <c r="H8" s="318">
        <v>158</v>
      </c>
      <c r="I8" s="318">
        <v>71</v>
      </c>
      <c r="J8" s="296"/>
      <c r="K8" s="311"/>
      <c r="M8" s="232" t="s">
        <v>1345</v>
      </c>
    </row>
    <row r="9" spans="1:19" x14ac:dyDescent="0.2">
      <c r="A9">
        <v>6</v>
      </c>
      <c r="B9" s="231" t="s">
        <v>154</v>
      </c>
      <c r="C9" s="318">
        <v>35</v>
      </c>
      <c r="D9" s="318">
        <v>18</v>
      </c>
      <c r="E9" s="318">
        <v>55</v>
      </c>
      <c r="F9" s="318">
        <v>68</v>
      </c>
      <c r="G9" s="318">
        <v>80</v>
      </c>
      <c r="H9" s="318">
        <v>39</v>
      </c>
      <c r="I9" s="318">
        <v>10</v>
      </c>
      <c r="J9" s="296"/>
      <c r="K9" s="311"/>
      <c r="M9" t="s">
        <v>1338</v>
      </c>
    </row>
    <row r="10" spans="1:19" x14ac:dyDescent="0.2">
      <c r="A10">
        <v>7</v>
      </c>
      <c r="B10" s="231" t="s">
        <v>156</v>
      </c>
      <c r="C10" s="318">
        <v>28</v>
      </c>
      <c r="D10" s="318">
        <v>27</v>
      </c>
      <c r="E10" s="318">
        <v>47</v>
      </c>
      <c r="F10" s="318">
        <v>49</v>
      </c>
      <c r="G10" s="318">
        <v>50</v>
      </c>
      <c r="H10" s="318">
        <v>31</v>
      </c>
      <c r="I10" s="318">
        <v>12</v>
      </c>
      <c r="J10" s="296"/>
      <c r="K10" s="311"/>
    </row>
    <row r="11" spans="1:19" ht="15" x14ac:dyDescent="0.2">
      <c r="A11">
        <v>3</v>
      </c>
      <c r="B11" s="315" t="s">
        <v>157</v>
      </c>
      <c r="C11" s="321">
        <f>VLOOKUP($B11&amp;C$2,Befolkningsfremskrivning!$A$4:$AC$800,5,FALSE)*(M$6/100)</f>
        <v>9.4388953372943138</v>
      </c>
      <c r="D11" s="321">
        <f>VLOOKUP($B11&amp;D$2,Befolkningsfremskrivning!$A$4:$AC$800,5,FALSE)*(N$6/100)</f>
        <v>9.3974668133823425</v>
      </c>
      <c r="E11" s="321">
        <f>VLOOKUP($B11&amp;E$2,Befolkningsfremskrivning!$A$4:$AC$800,5,FALSE)*(O$6/100)</f>
        <v>21.485628138475352</v>
      </c>
      <c r="F11" s="321">
        <f>VLOOKUP($B11&amp;F$2,Befolkningsfremskrivning!$A$4:$AC$800,5,FALSE)*(P$6/100)</f>
        <v>24.875249051126477</v>
      </c>
      <c r="G11" s="321">
        <f>VLOOKUP($B11&amp;G$2,Befolkningsfremskrivning!$A$4:$AC$800,5,FALSE)*(Q$6/100)</f>
        <v>31.839381899265</v>
      </c>
      <c r="H11" s="321">
        <f>VLOOKUP($B11&amp;H$2,Befolkningsfremskrivning!$A$4:$AC$800,5,FALSE)*(R$6/100)</f>
        <v>19.601004559529905</v>
      </c>
      <c r="I11" s="321">
        <f>VLOOKUP($B11&amp;I$2,Befolkningsfremskrivning!$A$4:$AC$800,5,FALSE)*(S$6/100)</f>
        <v>9.1917224589166153</v>
      </c>
      <c r="J11" s="296"/>
      <c r="K11" s="311"/>
    </row>
    <row r="12" spans="1:19" x14ac:dyDescent="0.2">
      <c r="A12">
        <v>8</v>
      </c>
      <c r="B12" s="231" t="s">
        <v>162</v>
      </c>
      <c r="C12" s="295">
        <v>53</v>
      </c>
      <c r="D12" s="295">
        <v>66</v>
      </c>
      <c r="E12" s="295">
        <v>118</v>
      </c>
      <c r="F12" s="295">
        <v>152</v>
      </c>
      <c r="G12" s="295">
        <v>186</v>
      </c>
      <c r="H12" s="295">
        <v>121</v>
      </c>
      <c r="I12" s="295">
        <v>63</v>
      </c>
      <c r="J12" s="296"/>
      <c r="K12" s="311"/>
      <c r="M12" s="269" t="s">
        <v>1346</v>
      </c>
    </row>
    <row r="13" spans="1:19" x14ac:dyDescent="0.2">
      <c r="A13">
        <v>9</v>
      </c>
      <c r="B13" s="231" t="s">
        <v>163</v>
      </c>
      <c r="C13" s="295">
        <v>64</v>
      </c>
      <c r="D13" s="295">
        <v>45</v>
      </c>
      <c r="E13" s="295">
        <v>69</v>
      </c>
      <c r="F13" s="295">
        <v>99</v>
      </c>
      <c r="G13" s="295">
        <v>110</v>
      </c>
      <c r="H13" s="295">
        <v>81</v>
      </c>
      <c r="I13" s="295">
        <v>51</v>
      </c>
      <c r="J13" s="296"/>
      <c r="K13" s="311"/>
      <c r="M13" s="270" t="s">
        <v>1360</v>
      </c>
    </row>
    <row r="14" spans="1:19" x14ac:dyDescent="0.2">
      <c r="A14">
        <v>10</v>
      </c>
      <c r="B14" s="231" t="s">
        <v>164</v>
      </c>
      <c r="C14" s="295">
        <v>19</v>
      </c>
      <c r="D14" s="295">
        <v>14</v>
      </c>
      <c r="E14" s="295">
        <v>40</v>
      </c>
      <c r="F14" s="295">
        <v>26</v>
      </c>
      <c r="G14" s="295">
        <v>46</v>
      </c>
      <c r="H14" s="295">
        <v>25</v>
      </c>
      <c r="I14" s="295">
        <v>16</v>
      </c>
      <c r="J14" s="296"/>
      <c r="K14" s="311"/>
      <c r="M14" s="271"/>
    </row>
    <row r="15" spans="1:19" x14ac:dyDescent="0.2">
      <c r="A15">
        <v>11</v>
      </c>
      <c r="B15" s="231" t="s">
        <v>167</v>
      </c>
      <c r="C15" s="295">
        <v>21</v>
      </c>
      <c r="D15" s="295">
        <v>25</v>
      </c>
      <c r="E15" s="295">
        <v>37</v>
      </c>
      <c r="F15" s="295">
        <v>46</v>
      </c>
      <c r="G15" s="295">
        <v>62</v>
      </c>
      <c r="H15" s="295">
        <v>51</v>
      </c>
      <c r="I15" s="295">
        <v>22</v>
      </c>
      <c r="J15" s="296"/>
      <c r="K15" s="311"/>
      <c r="M15" s="272" t="s">
        <v>1347</v>
      </c>
    </row>
    <row r="16" spans="1:19" x14ac:dyDescent="0.2">
      <c r="A16">
        <v>5</v>
      </c>
      <c r="B16" s="231" t="s">
        <v>152</v>
      </c>
      <c r="C16" s="295">
        <v>13</v>
      </c>
      <c r="D16" s="295">
        <v>7</v>
      </c>
      <c r="E16" s="295">
        <v>21</v>
      </c>
      <c r="F16" s="295">
        <v>34</v>
      </c>
      <c r="G16" s="295">
        <v>22</v>
      </c>
      <c r="H16" s="295">
        <v>15</v>
      </c>
      <c r="I16" s="295">
        <v>6</v>
      </c>
      <c r="J16" s="296"/>
      <c r="K16" s="311"/>
      <c r="M16" s="272" t="s">
        <v>1348</v>
      </c>
    </row>
    <row r="17" spans="1:13" x14ac:dyDescent="0.2">
      <c r="A17">
        <v>12</v>
      </c>
      <c r="B17" s="231" t="s">
        <v>169</v>
      </c>
      <c r="C17" s="295">
        <v>35</v>
      </c>
      <c r="D17" s="295">
        <v>26</v>
      </c>
      <c r="E17" s="295">
        <v>51</v>
      </c>
      <c r="F17" s="295">
        <v>84</v>
      </c>
      <c r="G17" s="295">
        <v>70</v>
      </c>
      <c r="H17" s="295">
        <v>55</v>
      </c>
      <c r="I17" s="295">
        <v>25</v>
      </c>
      <c r="J17" s="296"/>
      <c r="K17" s="311"/>
      <c r="M17" s="272"/>
    </row>
    <row r="18" spans="1:13" x14ac:dyDescent="0.2">
      <c r="A18">
        <v>13</v>
      </c>
      <c r="B18" s="231" t="s">
        <v>19</v>
      </c>
      <c r="C18" s="295">
        <v>23</v>
      </c>
      <c r="D18" s="295">
        <v>26</v>
      </c>
      <c r="E18" s="295">
        <v>53</v>
      </c>
      <c r="F18" s="295">
        <v>64</v>
      </c>
      <c r="G18" s="295">
        <v>46</v>
      </c>
      <c r="H18" s="295">
        <v>23</v>
      </c>
      <c r="I18" s="295">
        <v>11</v>
      </c>
      <c r="J18" s="296"/>
      <c r="K18" s="311"/>
      <c r="M18" s="272" t="s">
        <v>17</v>
      </c>
    </row>
    <row r="19" spans="1:13" x14ac:dyDescent="0.2">
      <c r="A19">
        <v>15</v>
      </c>
      <c r="B19" s="231" t="s">
        <v>172</v>
      </c>
      <c r="C19" s="295">
        <v>38</v>
      </c>
      <c r="D19" s="295">
        <v>32</v>
      </c>
      <c r="E19" s="295">
        <v>74</v>
      </c>
      <c r="F19" s="295">
        <v>85</v>
      </c>
      <c r="G19" s="295">
        <v>110</v>
      </c>
      <c r="H19" s="295">
        <v>79</v>
      </c>
      <c r="I19" s="295">
        <v>49</v>
      </c>
      <c r="J19" s="296"/>
      <c r="K19" s="311"/>
      <c r="M19" s="272" t="s">
        <v>226</v>
      </c>
    </row>
    <row r="20" spans="1:13" x14ac:dyDescent="0.2">
      <c r="A20">
        <v>16</v>
      </c>
      <c r="B20" s="231" t="s">
        <v>174</v>
      </c>
      <c r="C20" s="295">
        <v>34</v>
      </c>
      <c r="D20" s="295">
        <v>19</v>
      </c>
      <c r="E20" s="295">
        <v>41</v>
      </c>
      <c r="F20" s="295">
        <v>75</v>
      </c>
      <c r="G20" s="295">
        <v>72</v>
      </c>
      <c r="H20" s="295">
        <v>42</v>
      </c>
      <c r="I20" s="295">
        <v>15</v>
      </c>
      <c r="J20" s="296"/>
      <c r="K20" s="311"/>
      <c r="M20" s="272" t="s">
        <v>237</v>
      </c>
    </row>
    <row r="21" spans="1:13" s="271" customFormat="1" x14ac:dyDescent="0.2">
      <c r="A21" s="271">
        <v>14</v>
      </c>
      <c r="B21" s="268" t="s">
        <v>171</v>
      </c>
      <c r="C21" s="321">
        <f>VLOOKUP($B21&amp;C$2,Befolkningsfremskrivning!$A$4:$AC$800,5,FALSE)*(M$6/100)</f>
        <v>17.731269781953191</v>
      </c>
      <c r="D21" s="321">
        <f>VLOOKUP($B21&amp;D$2,Befolkningsfremskrivning!$A$4:$AC$800,5,FALSE)*(N$6/100)</f>
        <v>10.469107765785592</v>
      </c>
      <c r="E21" s="321">
        <f>VLOOKUP($B21&amp;E$2,Befolkningsfremskrivning!$A$4:$AC$800,5,FALSE)*(O$6/100)</f>
        <v>24.569213658349128</v>
      </c>
      <c r="F21" s="321">
        <f>VLOOKUP($B21&amp;F$2,Befolkningsfremskrivning!$A$4:$AC$800,5,FALSE)*(P$6/100)</f>
        <v>25.976595955680168</v>
      </c>
      <c r="G21" s="321">
        <f>VLOOKUP($B21&amp;G$2,Befolkningsfremskrivning!$A$4:$AC$800,5,FALSE)*(Q$6/100)</f>
        <v>24.211196652566095</v>
      </c>
      <c r="H21" s="321">
        <f>VLOOKUP($B21&amp;H$2,Befolkningsfremskrivning!$A$4:$AC$800,5,FALSE)*(R$6/100)</f>
        <v>11.962377782654279</v>
      </c>
      <c r="I21" s="321">
        <f>VLOOKUP($B21&amp;I$2,Befolkningsfremskrivning!$A$4:$AC$800,5,FALSE)*(S$6/100)</f>
        <v>4.3405356055995128</v>
      </c>
      <c r="J21" s="322"/>
      <c r="K21" s="323"/>
      <c r="M21" s="272" t="s">
        <v>157</v>
      </c>
    </row>
    <row r="22" spans="1:13" x14ac:dyDescent="0.2">
      <c r="A22">
        <v>4</v>
      </c>
      <c r="B22" s="231" t="s">
        <v>175</v>
      </c>
      <c r="C22" s="318">
        <v>36</v>
      </c>
      <c r="D22" s="318">
        <v>40</v>
      </c>
      <c r="E22" s="318">
        <v>50</v>
      </c>
      <c r="F22" s="318">
        <v>57</v>
      </c>
      <c r="G22" s="318">
        <v>75</v>
      </c>
      <c r="H22" s="318">
        <v>38</v>
      </c>
      <c r="I22" s="318">
        <v>17</v>
      </c>
      <c r="J22" s="296"/>
      <c r="K22" s="311"/>
      <c r="M22" s="272" t="s">
        <v>158</v>
      </c>
    </row>
    <row r="23" spans="1:13" x14ac:dyDescent="0.2">
      <c r="A23">
        <v>17</v>
      </c>
      <c r="B23" s="268" t="s">
        <v>176</v>
      </c>
      <c r="C23" s="321">
        <f>VLOOKUP($B23&amp;C$2,Befolkningsfremskrivning!$A$4:$AC$800,5,FALSE)*(M$6/100)</f>
        <v>13.101688997875527</v>
      </c>
      <c r="D23" s="321">
        <f>VLOOKUP($B23&amp;D$2,Befolkningsfremskrivning!$A$4:$AC$800,5,FALSE)*(N$6/100)</f>
        <v>8.4082597803947277</v>
      </c>
      <c r="E23" s="321">
        <f>VLOOKUP($B23&amp;E$2,Befolkningsfremskrivning!$A$4:$AC$800,5,FALSE)*(O$6/100)</f>
        <v>18.551248369563208</v>
      </c>
      <c r="F23" s="321">
        <f>VLOOKUP($B23&amp;F$2,Befolkningsfremskrivning!$A$4:$AC$800,5,FALSE)*(P$6/100)</f>
        <v>26.014573435147536</v>
      </c>
      <c r="G23" s="321">
        <f>VLOOKUP($B23&amp;G$2,Befolkningsfremskrivning!$A$4:$AC$800,5,FALSE)*(Q$6/100)</f>
        <v>24.045366538507423</v>
      </c>
      <c r="H23" s="321">
        <f>VLOOKUP($B23&amp;H$2,Befolkningsfremskrivning!$A$4:$AC$800,5,FALSE)*(R$6/100)</f>
        <v>15.133128520225295</v>
      </c>
      <c r="I23" s="321">
        <f>VLOOKUP($B23&amp;I$2,Befolkningsfremskrivning!$A$4:$AC$800,5,FALSE)*(S$6/100)</f>
        <v>4.8511868533171025</v>
      </c>
      <c r="J23" s="296"/>
      <c r="K23" s="311"/>
    </row>
    <row r="24" spans="1:13" x14ac:dyDescent="0.2">
      <c r="A24">
        <v>22</v>
      </c>
      <c r="B24" s="231" t="s">
        <v>161</v>
      </c>
      <c r="C24" s="295">
        <v>18</v>
      </c>
      <c r="D24" s="295">
        <v>22</v>
      </c>
      <c r="E24" s="295">
        <v>38</v>
      </c>
      <c r="F24" s="295">
        <v>63</v>
      </c>
      <c r="G24" s="295">
        <v>51</v>
      </c>
      <c r="H24" s="295">
        <v>39</v>
      </c>
      <c r="I24" s="295">
        <v>11</v>
      </c>
      <c r="J24" s="296"/>
      <c r="K24" s="311"/>
    </row>
    <row r="25" spans="1:13" x14ac:dyDescent="0.2">
      <c r="A25">
        <v>18</v>
      </c>
      <c r="B25" s="231" t="s">
        <v>153</v>
      </c>
      <c r="C25" s="295">
        <v>13</v>
      </c>
      <c r="D25" s="295">
        <v>19</v>
      </c>
      <c r="E25" s="295">
        <v>25</v>
      </c>
      <c r="F25" s="295">
        <v>47</v>
      </c>
      <c r="G25" s="295">
        <v>45</v>
      </c>
      <c r="H25" s="295">
        <v>29</v>
      </c>
      <c r="I25" s="295">
        <v>11</v>
      </c>
      <c r="J25" s="296"/>
      <c r="K25" s="311"/>
    </row>
    <row r="26" spans="1:13" x14ac:dyDescent="0.2">
      <c r="A26">
        <v>20</v>
      </c>
      <c r="B26" s="231" t="s">
        <v>159</v>
      </c>
      <c r="C26" s="295">
        <v>30</v>
      </c>
      <c r="D26" s="295">
        <v>25</v>
      </c>
      <c r="E26" s="295">
        <v>47</v>
      </c>
      <c r="F26" s="295">
        <v>55</v>
      </c>
      <c r="G26" s="295">
        <v>62</v>
      </c>
      <c r="H26" s="295">
        <v>40</v>
      </c>
      <c r="I26" s="295">
        <v>17</v>
      </c>
      <c r="J26" s="296"/>
      <c r="K26" s="311"/>
    </row>
    <row r="27" spans="1:13" x14ac:dyDescent="0.2">
      <c r="A27">
        <v>25</v>
      </c>
      <c r="B27" s="231" t="s">
        <v>166</v>
      </c>
      <c r="C27" s="295">
        <v>48</v>
      </c>
      <c r="D27" s="295">
        <v>45</v>
      </c>
      <c r="E27" s="295">
        <v>85</v>
      </c>
      <c r="F27" s="295">
        <v>106</v>
      </c>
      <c r="G27" s="295">
        <v>103</v>
      </c>
      <c r="H27" s="295">
        <v>67</v>
      </c>
      <c r="I27" s="295">
        <v>26</v>
      </c>
      <c r="J27" s="296"/>
      <c r="K27" s="311"/>
    </row>
    <row r="28" spans="1:13" x14ac:dyDescent="0.2">
      <c r="A28">
        <v>26</v>
      </c>
      <c r="B28" s="231" t="s">
        <v>168</v>
      </c>
      <c r="C28" s="295">
        <v>45</v>
      </c>
      <c r="D28" s="295">
        <v>24</v>
      </c>
      <c r="E28" s="295">
        <v>63</v>
      </c>
      <c r="F28" s="295">
        <v>86</v>
      </c>
      <c r="G28" s="295">
        <v>92</v>
      </c>
      <c r="H28" s="295">
        <v>47</v>
      </c>
      <c r="I28" s="295">
        <v>17</v>
      </c>
      <c r="J28" s="296"/>
      <c r="K28" s="311"/>
    </row>
    <row r="29" spans="1:13" x14ac:dyDescent="0.2">
      <c r="A29">
        <v>27</v>
      </c>
      <c r="B29" s="231" t="s">
        <v>170</v>
      </c>
      <c r="C29" s="295">
        <v>20</v>
      </c>
      <c r="D29" s="295">
        <v>14</v>
      </c>
      <c r="E29" s="295">
        <v>36</v>
      </c>
      <c r="F29" s="295">
        <v>57</v>
      </c>
      <c r="G29" s="295">
        <v>49</v>
      </c>
      <c r="H29" s="295">
        <v>36</v>
      </c>
      <c r="I29" s="295">
        <v>16</v>
      </c>
      <c r="J29" s="296"/>
      <c r="K29" s="311"/>
    </row>
    <row r="30" spans="1:13" x14ac:dyDescent="0.2">
      <c r="A30">
        <v>28</v>
      </c>
      <c r="B30" s="231" t="s">
        <v>173</v>
      </c>
      <c r="C30" s="295">
        <v>38</v>
      </c>
      <c r="D30" s="295">
        <v>26</v>
      </c>
      <c r="E30" s="295">
        <v>87</v>
      </c>
      <c r="F30" s="295">
        <v>98</v>
      </c>
      <c r="G30" s="295">
        <v>143</v>
      </c>
      <c r="H30" s="295">
        <v>113</v>
      </c>
      <c r="I30" s="295">
        <v>64</v>
      </c>
      <c r="J30" s="296"/>
      <c r="K30" s="311"/>
    </row>
    <row r="31" spans="1:13" x14ac:dyDescent="0.2">
      <c r="A31">
        <v>19</v>
      </c>
      <c r="B31" s="314" t="s">
        <v>158</v>
      </c>
      <c r="C31" s="321">
        <f>VLOOKUP($B31&amp;C$2,Befolkningsfremskrivning!$A$4:$AC$800,5,FALSE)*(M$6/100)</f>
        <v>32.251132081528098</v>
      </c>
      <c r="D31" s="321">
        <f>VLOOKUP($B31&amp;D$2,Befolkningsfremskrivning!$A$4:$AC$800,5,FALSE)*(N$6/100)</f>
        <v>20.667361224919816</v>
      </c>
      <c r="E31" s="321">
        <f>VLOOKUP($B31&amp;E$2,Befolkningsfremskrivning!$A$4:$AC$800,5,FALSE)*(O$6/100)</f>
        <v>50.9040287030776</v>
      </c>
      <c r="F31" s="321">
        <f>VLOOKUP($B31&amp;F$2,Befolkningsfremskrivning!$A$4:$AC$800,5,FALSE)*(P$6/100)</f>
        <v>65.625084519613054</v>
      </c>
      <c r="G31" s="321">
        <f>VLOOKUP($B31&amp;G$2,Befolkningsfremskrivning!$A$4:$AC$800,5,FALSE)*(Q$6/100)</f>
        <v>67.575771478908791</v>
      </c>
      <c r="H31" s="321">
        <f>VLOOKUP($B31&amp;H$2,Befolkningsfremskrivning!$A$4:$AC$800,5,FALSE)*(R$6/100)</f>
        <v>32.860507643917785</v>
      </c>
      <c r="I31" s="321">
        <f>VLOOKUP($B31&amp;I$2,Befolkningsfremskrivning!$A$4:$AC$800,5,FALSE)*(S$6/100)</f>
        <v>8.9363968350578205</v>
      </c>
      <c r="J31" s="296"/>
      <c r="K31" s="311"/>
    </row>
    <row r="32" spans="1:13" x14ac:dyDescent="0.2">
      <c r="A32">
        <v>21</v>
      </c>
      <c r="B32" s="231" t="s">
        <v>160</v>
      </c>
      <c r="C32" s="295">
        <v>33</v>
      </c>
      <c r="D32" s="295">
        <v>23</v>
      </c>
      <c r="E32" s="295">
        <v>62</v>
      </c>
      <c r="F32" s="295">
        <v>65</v>
      </c>
      <c r="G32" s="295">
        <v>62</v>
      </c>
      <c r="H32" s="295">
        <v>43</v>
      </c>
      <c r="I32" s="295">
        <v>14</v>
      </c>
      <c r="J32" s="296"/>
      <c r="K32" s="311"/>
    </row>
    <row r="33" spans="1:11" x14ac:dyDescent="0.2">
      <c r="A33">
        <v>30</v>
      </c>
      <c r="B33" s="231" t="s">
        <v>178</v>
      </c>
      <c r="C33" s="295">
        <v>24</v>
      </c>
      <c r="D33" s="295">
        <v>17</v>
      </c>
      <c r="E33" s="295">
        <v>60</v>
      </c>
      <c r="F33" s="295">
        <v>66</v>
      </c>
      <c r="G33" s="295">
        <v>76</v>
      </c>
      <c r="H33" s="295">
        <v>41</v>
      </c>
      <c r="I33" s="295">
        <v>7</v>
      </c>
      <c r="J33" s="296"/>
      <c r="K33" s="311"/>
    </row>
    <row r="34" spans="1:11" x14ac:dyDescent="0.2">
      <c r="A34">
        <v>31</v>
      </c>
      <c r="B34" s="231" t="s">
        <v>182</v>
      </c>
      <c r="C34" s="295">
        <v>54</v>
      </c>
      <c r="D34" s="295">
        <v>38</v>
      </c>
      <c r="E34" s="295">
        <v>85</v>
      </c>
      <c r="F34" s="295">
        <v>83</v>
      </c>
      <c r="G34" s="295">
        <v>77</v>
      </c>
      <c r="H34" s="295">
        <v>54</v>
      </c>
      <c r="I34" s="295">
        <v>20</v>
      </c>
      <c r="J34" s="296"/>
      <c r="K34" s="311"/>
    </row>
    <row r="35" spans="1:11" x14ac:dyDescent="0.2">
      <c r="A35">
        <v>24</v>
      </c>
      <c r="B35" s="231" t="s">
        <v>276</v>
      </c>
      <c r="C35" s="295">
        <v>23</v>
      </c>
      <c r="D35" s="295">
        <v>24</v>
      </c>
      <c r="E35" s="295">
        <v>43</v>
      </c>
      <c r="F35" s="295">
        <v>57</v>
      </c>
      <c r="G35" s="295">
        <v>53</v>
      </c>
      <c r="H35" s="295">
        <v>34</v>
      </c>
      <c r="I35" s="295">
        <v>12</v>
      </c>
      <c r="J35" s="296"/>
      <c r="K35" s="311"/>
    </row>
    <row r="36" spans="1:11" x14ac:dyDescent="0.2">
      <c r="A36">
        <v>33</v>
      </c>
      <c r="B36" s="231" t="s">
        <v>188</v>
      </c>
      <c r="C36" s="295">
        <v>48</v>
      </c>
      <c r="D36" s="295">
        <v>48</v>
      </c>
      <c r="E36" s="295">
        <v>83</v>
      </c>
      <c r="F36" s="295">
        <v>113</v>
      </c>
      <c r="G36" s="295">
        <v>125</v>
      </c>
      <c r="H36" s="295">
        <v>70</v>
      </c>
      <c r="I36" s="295">
        <v>41</v>
      </c>
      <c r="J36" s="296"/>
      <c r="K36" s="311"/>
    </row>
    <row r="37" spans="1:11" x14ac:dyDescent="0.2">
      <c r="A37">
        <v>34</v>
      </c>
      <c r="B37" s="231" t="s">
        <v>190</v>
      </c>
      <c r="C37" s="295">
        <v>6</v>
      </c>
      <c r="D37" s="295">
        <v>10</v>
      </c>
      <c r="E37" s="295">
        <v>15</v>
      </c>
      <c r="F37" s="295">
        <v>33</v>
      </c>
      <c r="G37" s="295">
        <v>26</v>
      </c>
      <c r="H37" s="295">
        <v>15</v>
      </c>
      <c r="I37" s="295">
        <v>6</v>
      </c>
      <c r="J37" s="296"/>
      <c r="K37" s="311"/>
    </row>
    <row r="38" spans="1:11" x14ac:dyDescent="0.2">
      <c r="A38">
        <v>23</v>
      </c>
      <c r="B38" s="231" t="s">
        <v>165</v>
      </c>
      <c r="C38" s="295">
        <v>31</v>
      </c>
      <c r="D38" s="295">
        <v>34</v>
      </c>
      <c r="E38" s="295">
        <v>73</v>
      </c>
      <c r="F38" s="295">
        <v>91</v>
      </c>
      <c r="G38" s="295">
        <v>77</v>
      </c>
      <c r="H38" s="295">
        <v>46</v>
      </c>
      <c r="I38" s="295">
        <v>23</v>
      </c>
      <c r="J38" s="296"/>
      <c r="K38" s="311"/>
    </row>
    <row r="39" spans="1:11" x14ac:dyDescent="0.2">
      <c r="A39">
        <v>41</v>
      </c>
      <c r="B39" s="231" t="s">
        <v>186</v>
      </c>
      <c r="C39" s="295">
        <v>28</v>
      </c>
      <c r="D39" s="295">
        <v>33</v>
      </c>
      <c r="E39" s="295">
        <v>47</v>
      </c>
      <c r="F39" s="295">
        <v>58</v>
      </c>
      <c r="G39" s="295">
        <v>74</v>
      </c>
      <c r="H39" s="295">
        <v>41</v>
      </c>
      <c r="I39" s="295">
        <v>11</v>
      </c>
      <c r="J39" s="296"/>
      <c r="K39" s="311"/>
    </row>
    <row r="40" spans="1:11" x14ac:dyDescent="0.2">
      <c r="A40">
        <v>37</v>
      </c>
      <c r="B40" s="231" t="s">
        <v>180</v>
      </c>
      <c r="C40" s="295">
        <v>24</v>
      </c>
      <c r="D40" s="295">
        <v>35</v>
      </c>
      <c r="E40" s="295">
        <v>56</v>
      </c>
      <c r="F40" s="295">
        <v>69</v>
      </c>
      <c r="G40" s="295">
        <v>69</v>
      </c>
      <c r="H40" s="295">
        <v>44</v>
      </c>
      <c r="I40" s="295">
        <v>23</v>
      </c>
      <c r="J40" s="296"/>
      <c r="K40" s="311"/>
    </row>
    <row r="41" spans="1:11" x14ac:dyDescent="0.2">
      <c r="A41">
        <v>35</v>
      </c>
      <c r="B41" s="231" t="s">
        <v>177</v>
      </c>
      <c r="C41" s="295">
        <v>33</v>
      </c>
      <c r="D41" s="295">
        <v>36</v>
      </c>
      <c r="E41" s="295">
        <v>47</v>
      </c>
      <c r="F41" s="295">
        <v>64</v>
      </c>
      <c r="G41" s="295">
        <v>64</v>
      </c>
      <c r="H41" s="295">
        <v>36</v>
      </c>
      <c r="I41" s="295">
        <v>14</v>
      </c>
      <c r="J41" s="296"/>
      <c r="K41" s="311"/>
    </row>
    <row r="42" spans="1:11" x14ac:dyDescent="0.2">
      <c r="A42">
        <v>38</v>
      </c>
      <c r="B42" s="231" t="s">
        <v>181</v>
      </c>
      <c r="C42" s="295">
        <v>34</v>
      </c>
      <c r="D42" s="295">
        <v>22</v>
      </c>
      <c r="E42" s="295">
        <v>52</v>
      </c>
      <c r="F42" s="295">
        <v>64</v>
      </c>
      <c r="G42" s="295">
        <v>64</v>
      </c>
      <c r="H42" s="295">
        <v>32</v>
      </c>
      <c r="I42" s="295">
        <v>29</v>
      </c>
      <c r="J42" s="296"/>
      <c r="K42" s="311"/>
    </row>
    <row r="43" spans="1:11" x14ac:dyDescent="0.2">
      <c r="A43">
        <v>42</v>
      </c>
      <c r="B43" s="231" t="s">
        <v>187</v>
      </c>
      <c r="C43" s="295">
        <v>15</v>
      </c>
      <c r="D43" s="295">
        <v>19</v>
      </c>
      <c r="E43" s="295">
        <v>29</v>
      </c>
      <c r="F43" s="295">
        <v>46</v>
      </c>
      <c r="G43" s="295">
        <v>50</v>
      </c>
      <c r="H43" s="295">
        <v>19</v>
      </c>
      <c r="I43" s="295">
        <v>9</v>
      </c>
      <c r="J43" s="296"/>
      <c r="K43" s="311"/>
    </row>
    <row r="44" spans="1:11" x14ac:dyDescent="0.2">
      <c r="A44">
        <v>43</v>
      </c>
      <c r="B44" s="231" t="s">
        <v>189</v>
      </c>
      <c r="C44" s="295">
        <v>64</v>
      </c>
      <c r="D44" s="295">
        <v>44</v>
      </c>
      <c r="E44" s="295">
        <v>99</v>
      </c>
      <c r="F44" s="295">
        <v>116</v>
      </c>
      <c r="G44" s="295">
        <v>106</v>
      </c>
      <c r="H44" s="295">
        <v>60</v>
      </c>
      <c r="I44" s="295">
        <v>28</v>
      </c>
      <c r="J44" s="296"/>
      <c r="K44" s="311"/>
    </row>
    <row r="45" spans="1:11" x14ac:dyDescent="0.2">
      <c r="A45">
        <v>45</v>
      </c>
      <c r="B45" s="231" t="s">
        <v>192</v>
      </c>
      <c r="C45" s="295">
        <v>10</v>
      </c>
      <c r="D45" s="295">
        <v>10</v>
      </c>
      <c r="E45" s="295">
        <v>34</v>
      </c>
      <c r="F45" s="295">
        <v>18</v>
      </c>
      <c r="G45" s="295">
        <v>24</v>
      </c>
      <c r="H45" s="295">
        <v>15</v>
      </c>
      <c r="I45" s="295">
        <v>12</v>
      </c>
      <c r="J45" s="296"/>
      <c r="K45" s="311"/>
    </row>
    <row r="46" spans="1:11" x14ac:dyDescent="0.2">
      <c r="A46">
        <v>44</v>
      </c>
      <c r="B46" s="231" t="s">
        <v>191</v>
      </c>
      <c r="C46" s="295">
        <v>24</v>
      </c>
      <c r="D46" s="295">
        <v>16</v>
      </c>
      <c r="E46" s="295">
        <v>43</v>
      </c>
      <c r="F46" s="295">
        <v>51</v>
      </c>
      <c r="G46" s="295">
        <v>50</v>
      </c>
      <c r="H46" s="295">
        <v>29</v>
      </c>
      <c r="I46" s="295">
        <v>14</v>
      </c>
      <c r="J46" s="296"/>
      <c r="K46" s="311"/>
    </row>
    <row r="47" spans="1:11" x14ac:dyDescent="0.2">
      <c r="A47">
        <v>32</v>
      </c>
      <c r="B47" s="231" t="s">
        <v>183</v>
      </c>
      <c r="C47" s="295">
        <v>10</v>
      </c>
      <c r="D47" s="295">
        <v>25</v>
      </c>
      <c r="E47" s="295">
        <v>20</v>
      </c>
      <c r="F47" s="295">
        <v>37</v>
      </c>
      <c r="G47" s="295">
        <v>27</v>
      </c>
      <c r="H47" s="295">
        <v>23</v>
      </c>
      <c r="I47" s="295">
        <v>19</v>
      </c>
      <c r="J47" s="296"/>
      <c r="K47" s="311"/>
    </row>
    <row r="48" spans="1:11" x14ac:dyDescent="0.2">
      <c r="A48">
        <v>39</v>
      </c>
      <c r="B48" s="231" t="s">
        <v>184</v>
      </c>
      <c r="C48" s="295">
        <v>29</v>
      </c>
      <c r="D48" s="295">
        <v>34</v>
      </c>
      <c r="E48" s="295">
        <v>69</v>
      </c>
      <c r="F48" s="295">
        <v>72</v>
      </c>
      <c r="G48" s="295">
        <v>56</v>
      </c>
      <c r="H48" s="295">
        <v>56</v>
      </c>
      <c r="I48" s="295">
        <v>18</v>
      </c>
      <c r="J48" s="296"/>
      <c r="K48" s="311"/>
    </row>
    <row r="49" spans="1:11" x14ac:dyDescent="0.2">
      <c r="A49">
        <v>40</v>
      </c>
      <c r="B49" s="231" t="s">
        <v>185</v>
      </c>
      <c r="C49" s="295">
        <v>54</v>
      </c>
      <c r="D49" s="295">
        <v>39</v>
      </c>
      <c r="E49" s="295">
        <v>92</v>
      </c>
      <c r="F49" s="295">
        <v>125</v>
      </c>
      <c r="G49" s="295">
        <v>119</v>
      </c>
      <c r="H49" s="295">
        <v>83</v>
      </c>
      <c r="I49" s="295">
        <v>27</v>
      </c>
      <c r="J49" s="296"/>
      <c r="K49" s="311"/>
    </row>
    <row r="50" spans="1:11" x14ac:dyDescent="0.2">
      <c r="A50">
        <v>36</v>
      </c>
      <c r="B50" s="231" t="s">
        <v>179</v>
      </c>
      <c r="C50" s="295">
        <v>45</v>
      </c>
      <c r="D50" s="295">
        <v>51</v>
      </c>
      <c r="E50" s="295">
        <v>79</v>
      </c>
      <c r="F50" s="295">
        <v>120</v>
      </c>
      <c r="G50" s="295">
        <v>122</v>
      </c>
      <c r="H50" s="295">
        <v>67</v>
      </c>
      <c r="I50" s="295">
        <v>25</v>
      </c>
      <c r="J50" s="296"/>
      <c r="K50" s="311"/>
    </row>
    <row r="51" spans="1:11" x14ac:dyDescent="0.2">
      <c r="A51">
        <v>46</v>
      </c>
      <c r="B51" s="231" t="s">
        <v>193</v>
      </c>
      <c r="C51" s="295">
        <v>46</v>
      </c>
      <c r="D51" s="295">
        <v>36</v>
      </c>
      <c r="E51" s="295">
        <v>88</v>
      </c>
      <c r="F51" s="295">
        <v>88</v>
      </c>
      <c r="G51" s="295">
        <v>60</v>
      </c>
      <c r="H51" s="295">
        <v>47</v>
      </c>
      <c r="I51" s="295">
        <v>24</v>
      </c>
      <c r="J51" s="296"/>
      <c r="K51" s="311"/>
    </row>
    <row r="52" spans="1:11" x14ac:dyDescent="0.2">
      <c r="A52">
        <v>29</v>
      </c>
      <c r="B52" s="231" t="s">
        <v>155</v>
      </c>
      <c r="C52" s="295">
        <v>62</v>
      </c>
      <c r="D52" s="295">
        <v>36</v>
      </c>
      <c r="E52" s="295">
        <v>58</v>
      </c>
      <c r="F52" s="295">
        <v>79</v>
      </c>
      <c r="G52" s="295">
        <v>91</v>
      </c>
      <c r="H52" s="295">
        <v>54</v>
      </c>
      <c r="I52" s="295">
        <v>22</v>
      </c>
      <c r="J52" s="296"/>
      <c r="K52" s="311"/>
    </row>
    <row r="53" spans="1:11" x14ac:dyDescent="0.2">
      <c r="A53">
        <v>51</v>
      </c>
      <c r="B53" s="231" t="s">
        <v>203</v>
      </c>
      <c r="C53" s="295">
        <v>28</v>
      </c>
      <c r="D53" s="295">
        <v>18</v>
      </c>
      <c r="E53" s="295">
        <v>30</v>
      </c>
      <c r="F53" s="295">
        <v>52</v>
      </c>
      <c r="G53" s="295">
        <v>70</v>
      </c>
      <c r="H53" s="295">
        <v>48</v>
      </c>
      <c r="I53" s="295">
        <v>14</v>
      </c>
      <c r="J53" s="296"/>
      <c r="K53" s="311"/>
    </row>
    <row r="54" spans="1:11" x14ac:dyDescent="0.2">
      <c r="A54">
        <v>47</v>
      </c>
      <c r="B54" s="231" t="s">
        <v>194</v>
      </c>
      <c r="C54" s="295">
        <v>36</v>
      </c>
      <c r="D54" s="295">
        <v>34</v>
      </c>
      <c r="E54" s="295">
        <v>34</v>
      </c>
      <c r="F54" s="295">
        <v>67</v>
      </c>
      <c r="G54" s="295">
        <v>66</v>
      </c>
      <c r="H54" s="295">
        <v>32</v>
      </c>
      <c r="I54" s="295">
        <v>17</v>
      </c>
      <c r="J54" s="296"/>
      <c r="K54" s="311"/>
    </row>
    <row r="55" spans="1:11" x14ac:dyDescent="0.2">
      <c r="A55">
        <v>48</v>
      </c>
      <c r="B55" s="231" t="s">
        <v>198</v>
      </c>
      <c r="C55" s="295">
        <v>33</v>
      </c>
      <c r="D55" s="295">
        <v>18</v>
      </c>
      <c r="E55" s="295">
        <v>67</v>
      </c>
      <c r="F55" s="295">
        <v>60</v>
      </c>
      <c r="G55" s="295">
        <v>98</v>
      </c>
      <c r="H55" s="295">
        <v>53</v>
      </c>
      <c r="I55" s="295">
        <v>21</v>
      </c>
      <c r="J55" s="296"/>
      <c r="K55" s="311"/>
    </row>
    <row r="56" spans="1:11" x14ac:dyDescent="0.2">
      <c r="A56">
        <v>49</v>
      </c>
      <c r="B56" s="231" t="s">
        <v>200</v>
      </c>
      <c r="C56" s="295">
        <v>31</v>
      </c>
      <c r="D56" s="295">
        <v>16</v>
      </c>
      <c r="E56" s="295">
        <v>41</v>
      </c>
      <c r="F56" s="295">
        <v>53</v>
      </c>
      <c r="G56" s="295">
        <v>36</v>
      </c>
      <c r="H56" s="295">
        <v>25</v>
      </c>
      <c r="I56" s="295">
        <v>15</v>
      </c>
      <c r="J56" s="296"/>
      <c r="K56" s="311"/>
    </row>
    <row r="57" spans="1:11" x14ac:dyDescent="0.2">
      <c r="A57">
        <v>53</v>
      </c>
      <c r="B57" s="231" t="s">
        <v>205</v>
      </c>
      <c r="C57" s="295">
        <v>21</v>
      </c>
      <c r="D57" s="295">
        <v>20</v>
      </c>
      <c r="E57" s="295">
        <v>34</v>
      </c>
      <c r="F57" s="295">
        <v>42</v>
      </c>
      <c r="G57" s="295">
        <v>51</v>
      </c>
      <c r="H57" s="295">
        <v>40</v>
      </c>
      <c r="I57" s="295">
        <v>19</v>
      </c>
      <c r="J57" s="296"/>
      <c r="K57" s="311"/>
    </row>
    <row r="58" spans="1:11" x14ac:dyDescent="0.2">
      <c r="A58">
        <v>54</v>
      </c>
      <c r="B58" s="231" t="s">
        <v>206</v>
      </c>
      <c r="C58" s="295">
        <v>208</v>
      </c>
      <c r="D58" s="295">
        <v>126</v>
      </c>
      <c r="E58" s="295">
        <v>192</v>
      </c>
      <c r="F58" s="295">
        <v>239</v>
      </c>
      <c r="G58" s="295">
        <v>271</v>
      </c>
      <c r="H58" s="295">
        <v>165</v>
      </c>
      <c r="I58" s="295">
        <v>73</v>
      </c>
      <c r="J58" s="296"/>
      <c r="K58" s="311"/>
    </row>
    <row r="59" spans="1:11" x14ac:dyDescent="0.2">
      <c r="A59">
        <v>55</v>
      </c>
      <c r="B59" s="231" t="s">
        <v>207</v>
      </c>
      <c r="C59" s="295">
        <v>90</v>
      </c>
      <c r="D59" s="295">
        <v>60</v>
      </c>
      <c r="E59" s="295">
        <v>80</v>
      </c>
      <c r="F59" s="295">
        <v>106</v>
      </c>
      <c r="G59" s="295">
        <v>113</v>
      </c>
      <c r="H59" s="295">
        <v>87</v>
      </c>
      <c r="I59" s="295">
        <v>34</v>
      </c>
      <c r="J59" s="296"/>
      <c r="K59" s="311"/>
    </row>
    <row r="60" spans="1:11" x14ac:dyDescent="0.2">
      <c r="A60">
        <v>52</v>
      </c>
      <c r="B60" s="231" t="s">
        <v>204</v>
      </c>
      <c r="C60" s="295">
        <v>19</v>
      </c>
      <c r="D60" s="295">
        <v>22</v>
      </c>
      <c r="E60" s="295">
        <v>29</v>
      </c>
      <c r="F60" s="295">
        <v>43</v>
      </c>
      <c r="G60" s="295">
        <v>35</v>
      </c>
      <c r="H60" s="295">
        <v>37</v>
      </c>
      <c r="I60" s="295">
        <v>13</v>
      </c>
      <c r="J60" s="296"/>
      <c r="K60" s="311"/>
    </row>
    <row r="61" spans="1:11" x14ac:dyDescent="0.2">
      <c r="A61">
        <v>50</v>
      </c>
      <c r="B61" s="231" t="s">
        <v>202</v>
      </c>
      <c r="C61" s="295">
        <v>14</v>
      </c>
      <c r="D61" s="295">
        <v>14</v>
      </c>
      <c r="E61" s="295">
        <v>31</v>
      </c>
      <c r="F61" s="295">
        <v>31</v>
      </c>
      <c r="G61" s="295">
        <v>43</v>
      </c>
      <c r="H61" s="295">
        <v>23</v>
      </c>
      <c r="I61" s="295">
        <v>8</v>
      </c>
      <c r="J61" s="296"/>
      <c r="K61" s="311"/>
    </row>
    <row r="62" spans="1:11" x14ac:dyDescent="0.2">
      <c r="A62">
        <v>56</v>
      </c>
      <c r="B62" s="231" t="s">
        <v>213</v>
      </c>
      <c r="C62" s="295">
        <v>8</v>
      </c>
      <c r="D62" s="295">
        <v>5</v>
      </c>
      <c r="E62" s="295">
        <v>10</v>
      </c>
      <c r="F62" s="295">
        <v>15</v>
      </c>
      <c r="G62" s="295">
        <v>16</v>
      </c>
      <c r="H62" s="295">
        <v>12</v>
      </c>
      <c r="I62" s="295">
        <v>5</v>
      </c>
      <c r="J62" s="296"/>
      <c r="K62" s="311"/>
    </row>
    <row r="63" spans="1:11" x14ac:dyDescent="0.2">
      <c r="A63">
        <v>61</v>
      </c>
      <c r="B63" s="231" t="s">
        <v>199</v>
      </c>
      <c r="C63" s="295">
        <v>52</v>
      </c>
      <c r="D63" s="295">
        <v>22</v>
      </c>
      <c r="E63" s="295">
        <v>66</v>
      </c>
      <c r="F63" s="295">
        <v>66</v>
      </c>
      <c r="G63" s="295">
        <v>87</v>
      </c>
      <c r="H63" s="295">
        <v>45</v>
      </c>
      <c r="I63" s="295">
        <v>28</v>
      </c>
      <c r="J63" s="296"/>
      <c r="K63" s="311"/>
    </row>
    <row r="64" spans="1:11" x14ac:dyDescent="0.2">
      <c r="A64">
        <v>57</v>
      </c>
      <c r="B64" s="231" t="s">
        <v>195</v>
      </c>
      <c r="C64" s="295">
        <v>22</v>
      </c>
      <c r="D64" s="295">
        <v>26</v>
      </c>
      <c r="E64" s="295">
        <v>19</v>
      </c>
      <c r="F64" s="295">
        <v>39</v>
      </c>
      <c r="G64" s="295">
        <v>52</v>
      </c>
      <c r="H64" s="295">
        <v>33</v>
      </c>
      <c r="I64" s="295">
        <v>10</v>
      </c>
      <c r="J64" s="296"/>
      <c r="K64" s="311"/>
    </row>
    <row r="65" spans="1:11" x14ac:dyDescent="0.2">
      <c r="A65">
        <v>63</v>
      </c>
      <c r="B65" s="231" t="s">
        <v>208</v>
      </c>
      <c r="C65" s="295">
        <v>54</v>
      </c>
      <c r="D65" s="295">
        <v>37</v>
      </c>
      <c r="E65" s="295">
        <v>73</v>
      </c>
      <c r="F65" s="295">
        <v>116</v>
      </c>
      <c r="G65" s="295">
        <v>125</v>
      </c>
      <c r="H65" s="295">
        <v>73</v>
      </c>
      <c r="I65" s="295">
        <v>25</v>
      </c>
      <c r="J65" s="296"/>
      <c r="K65" s="311"/>
    </row>
    <row r="66" spans="1:11" x14ac:dyDescent="0.2">
      <c r="A66">
        <v>64</v>
      </c>
      <c r="B66" s="231" t="s">
        <v>209</v>
      </c>
      <c r="C66" s="295">
        <v>41</v>
      </c>
      <c r="D66" s="295">
        <v>16</v>
      </c>
      <c r="E66" s="295">
        <v>57</v>
      </c>
      <c r="F66" s="295">
        <v>40</v>
      </c>
      <c r="G66" s="295">
        <v>73</v>
      </c>
      <c r="H66" s="295">
        <v>37</v>
      </c>
      <c r="I66" s="295">
        <v>15</v>
      </c>
      <c r="J66" s="296"/>
      <c r="K66" s="311"/>
    </row>
    <row r="67" spans="1:11" x14ac:dyDescent="0.2">
      <c r="A67">
        <v>58</v>
      </c>
      <c r="B67" s="231" t="s">
        <v>196</v>
      </c>
      <c r="C67" s="295">
        <v>102</v>
      </c>
      <c r="D67" s="295">
        <v>74</v>
      </c>
      <c r="E67" s="295">
        <v>146</v>
      </c>
      <c r="F67" s="295">
        <v>162</v>
      </c>
      <c r="G67" s="295">
        <v>189</v>
      </c>
      <c r="H67" s="295">
        <v>106</v>
      </c>
      <c r="I67" s="295">
        <v>38</v>
      </c>
      <c r="J67" s="296"/>
      <c r="K67" s="311"/>
    </row>
    <row r="68" spans="1:11" x14ac:dyDescent="0.2">
      <c r="A68">
        <v>59</v>
      </c>
      <c r="B68" s="268" t="s">
        <v>17</v>
      </c>
      <c r="C68" s="321">
        <f>VLOOKUP($B68&amp;C$2,Befolkningsfremskrivning!$A$4:$AC$800,5,FALSE)*(M$6/100)</f>
        <v>1.8318071813616998</v>
      </c>
      <c r="D68" s="321">
        <f>VLOOKUP($B68&amp;D$2,Befolkningsfremskrivning!$A$4:$AC$800,5,FALSE)*(N$6/100)</f>
        <v>3.9097230351415262</v>
      </c>
      <c r="E68" s="321">
        <f>VLOOKUP($B68&amp;E$2,Befolkningsfremskrivning!$A$4:$AC$800,5,FALSE)*(O$6/100)</f>
        <v>8.4798601796528867</v>
      </c>
      <c r="F68" s="321">
        <f>VLOOKUP($B68&amp;F$2,Befolkningsfremskrivning!$A$4:$AC$800,5,FALSE)*(P$6/100)</f>
        <v>8.279090523886369</v>
      </c>
      <c r="G68" s="321">
        <f>VLOOKUP($B68&amp;G$2,Befolkningsfremskrivning!$A$4:$AC$800,5,FALSE)*(Q$6/100)</f>
        <v>6.2186292772001952</v>
      </c>
      <c r="H68" s="321">
        <f>VLOOKUP($B68&amp;H$2,Befolkningsfremskrivning!$A$4:$AC$800,5,FALSE)*(R$6/100)</f>
        <v>3.7472508716748347</v>
      </c>
      <c r="I68" s="321">
        <f>VLOOKUP($B68&amp;I$2,Befolkningsfremskrivning!$A$4:$AC$800,5,FALSE)*(S$6/100)</f>
        <v>2.5532562385879487</v>
      </c>
      <c r="J68" s="296"/>
      <c r="K68" s="311"/>
    </row>
    <row r="69" spans="1:11" x14ac:dyDescent="0.2">
      <c r="A69">
        <v>65</v>
      </c>
      <c r="B69" s="231" t="s">
        <v>210</v>
      </c>
      <c r="C69" s="295">
        <v>21</v>
      </c>
      <c r="D69" s="295">
        <v>22</v>
      </c>
      <c r="E69" s="295">
        <v>65</v>
      </c>
      <c r="F69" s="295">
        <v>87</v>
      </c>
      <c r="G69" s="295">
        <v>101</v>
      </c>
      <c r="H69" s="295">
        <v>77</v>
      </c>
      <c r="I69" s="295">
        <v>23</v>
      </c>
      <c r="J69" s="296"/>
      <c r="K69" s="311"/>
    </row>
    <row r="70" spans="1:11" x14ac:dyDescent="0.2">
      <c r="A70">
        <v>66</v>
      </c>
      <c r="B70" s="231" t="s">
        <v>211</v>
      </c>
      <c r="C70" s="295">
        <v>26</v>
      </c>
      <c r="D70" s="295">
        <v>18</v>
      </c>
      <c r="E70" s="295">
        <v>42</v>
      </c>
      <c r="F70" s="295">
        <v>59</v>
      </c>
      <c r="G70" s="295">
        <v>81</v>
      </c>
      <c r="H70" s="295">
        <v>51</v>
      </c>
      <c r="I70" s="295">
        <v>9</v>
      </c>
      <c r="J70" s="296"/>
      <c r="K70" s="311"/>
    </row>
    <row r="71" spans="1:11" x14ac:dyDescent="0.2">
      <c r="A71">
        <v>68</v>
      </c>
      <c r="B71" s="231" t="s">
        <v>214</v>
      </c>
      <c r="C71" s="295">
        <v>60</v>
      </c>
      <c r="D71" s="295">
        <v>32</v>
      </c>
      <c r="E71" s="295">
        <v>59</v>
      </c>
      <c r="F71" s="295">
        <v>68</v>
      </c>
      <c r="G71" s="295">
        <v>98</v>
      </c>
      <c r="H71" s="295">
        <v>62</v>
      </c>
      <c r="I71" s="295">
        <v>27</v>
      </c>
      <c r="J71" s="296"/>
      <c r="K71" s="311"/>
    </row>
    <row r="72" spans="1:11" x14ac:dyDescent="0.2">
      <c r="A72">
        <v>60</v>
      </c>
      <c r="B72" s="231" t="s">
        <v>197</v>
      </c>
      <c r="C72" s="295">
        <v>26</v>
      </c>
      <c r="D72" s="295">
        <v>29</v>
      </c>
      <c r="E72" s="295">
        <v>57</v>
      </c>
      <c r="F72" s="295">
        <v>83</v>
      </c>
      <c r="G72" s="295">
        <v>58</v>
      </c>
      <c r="H72" s="295">
        <v>68</v>
      </c>
      <c r="I72" s="295">
        <v>18</v>
      </c>
      <c r="J72" s="296"/>
      <c r="K72" s="311"/>
    </row>
    <row r="73" spans="1:11" x14ac:dyDescent="0.2">
      <c r="A73">
        <v>71</v>
      </c>
      <c r="B73" s="231" t="s">
        <v>219</v>
      </c>
      <c r="C73" s="295">
        <v>69</v>
      </c>
      <c r="D73" s="295">
        <v>58</v>
      </c>
      <c r="E73" s="295">
        <v>103</v>
      </c>
      <c r="F73" s="295">
        <v>132</v>
      </c>
      <c r="G73" s="295">
        <v>128</v>
      </c>
      <c r="H73" s="295">
        <v>73</v>
      </c>
      <c r="I73" s="295">
        <v>27</v>
      </c>
      <c r="J73" s="296"/>
      <c r="K73" s="311"/>
    </row>
    <row r="74" spans="1:11" x14ac:dyDescent="0.2">
      <c r="A74">
        <v>62</v>
      </c>
      <c r="B74" s="231" t="s">
        <v>201</v>
      </c>
      <c r="C74" s="295">
        <v>55</v>
      </c>
      <c r="D74" s="295">
        <v>36</v>
      </c>
      <c r="E74" s="295">
        <v>96</v>
      </c>
      <c r="F74" s="295">
        <v>108</v>
      </c>
      <c r="G74" s="295">
        <v>135</v>
      </c>
      <c r="H74" s="295">
        <v>76</v>
      </c>
      <c r="I74" s="295">
        <v>39</v>
      </c>
      <c r="J74" s="296"/>
      <c r="K74" s="311"/>
    </row>
    <row r="75" spans="1:11" x14ac:dyDescent="0.2">
      <c r="A75">
        <v>67</v>
      </c>
      <c r="B75" s="231" t="s">
        <v>212</v>
      </c>
      <c r="C75" s="295">
        <v>118</v>
      </c>
      <c r="D75" s="295">
        <v>68</v>
      </c>
      <c r="E75" s="295">
        <v>132</v>
      </c>
      <c r="F75" s="295">
        <v>172</v>
      </c>
      <c r="G75" s="295">
        <v>210</v>
      </c>
      <c r="H75" s="295">
        <v>123</v>
      </c>
      <c r="I75" s="295">
        <v>52</v>
      </c>
      <c r="J75" s="296"/>
      <c r="K75" s="311"/>
    </row>
    <row r="76" spans="1:11" x14ac:dyDescent="0.2">
      <c r="A76">
        <v>80</v>
      </c>
      <c r="B76" s="231" t="s">
        <v>217</v>
      </c>
      <c r="C76" s="295">
        <v>74</v>
      </c>
      <c r="D76" s="295">
        <v>59</v>
      </c>
      <c r="E76" s="295">
        <v>112</v>
      </c>
      <c r="F76" s="295">
        <v>142</v>
      </c>
      <c r="G76" s="295">
        <v>151</v>
      </c>
      <c r="H76" s="295">
        <v>89</v>
      </c>
      <c r="I76" s="295">
        <v>55</v>
      </c>
      <c r="J76" s="296"/>
      <c r="K76" s="311"/>
    </row>
    <row r="77" spans="1:11" x14ac:dyDescent="0.2">
      <c r="A77">
        <v>81</v>
      </c>
      <c r="B77" s="231" t="s">
        <v>218</v>
      </c>
      <c r="C77" s="295">
        <v>40</v>
      </c>
      <c r="D77" s="295">
        <v>24</v>
      </c>
      <c r="E77" s="295">
        <v>66</v>
      </c>
      <c r="F77" s="295">
        <v>86</v>
      </c>
      <c r="G77" s="295">
        <v>105</v>
      </c>
      <c r="H77" s="295">
        <v>65</v>
      </c>
      <c r="I77" s="295">
        <v>27</v>
      </c>
      <c r="J77" s="296"/>
      <c r="K77" s="311"/>
    </row>
    <row r="78" spans="1:11" x14ac:dyDescent="0.2">
      <c r="A78">
        <v>83</v>
      </c>
      <c r="B78" s="231" t="s">
        <v>221</v>
      </c>
      <c r="C78" s="295">
        <v>13</v>
      </c>
      <c r="D78" s="295">
        <v>15</v>
      </c>
      <c r="E78" s="295">
        <v>27</v>
      </c>
      <c r="F78" s="295">
        <v>32</v>
      </c>
      <c r="G78" s="295">
        <v>45</v>
      </c>
      <c r="H78" s="295">
        <v>36</v>
      </c>
      <c r="I78" s="295">
        <v>10</v>
      </c>
      <c r="J78" s="296"/>
      <c r="K78" s="311"/>
    </row>
    <row r="79" spans="1:11" x14ac:dyDescent="0.2">
      <c r="A79">
        <v>86</v>
      </c>
      <c r="B79" s="231" t="s">
        <v>230</v>
      </c>
      <c r="C79" s="295">
        <v>15</v>
      </c>
      <c r="D79" s="295">
        <v>15</v>
      </c>
      <c r="E79" s="295">
        <v>31</v>
      </c>
      <c r="F79" s="295">
        <v>34</v>
      </c>
      <c r="G79" s="295">
        <v>35</v>
      </c>
      <c r="H79" s="295">
        <v>32</v>
      </c>
      <c r="I79" s="295">
        <v>11</v>
      </c>
      <c r="J79" s="296"/>
      <c r="K79" s="311"/>
    </row>
    <row r="80" spans="1:11" x14ac:dyDescent="0.2">
      <c r="A80">
        <v>78</v>
      </c>
      <c r="B80" s="231" t="s">
        <v>231</v>
      </c>
      <c r="C80" s="295">
        <v>30</v>
      </c>
      <c r="D80" s="295">
        <v>18</v>
      </c>
      <c r="E80" s="295">
        <v>62</v>
      </c>
      <c r="F80" s="295">
        <v>76</v>
      </c>
      <c r="G80" s="295">
        <v>63</v>
      </c>
      <c r="H80" s="295">
        <v>36</v>
      </c>
      <c r="I80" s="295">
        <v>18</v>
      </c>
      <c r="J80" s="296"/>
      <c r="K80" s="311"/>
    </row>
    <row r="81" spans="1:11" x14ac:dyDescent="0.2">
      <c r="A81">
        <v>72</v>
      </c>
      <c r="B81" s="231" t="s">
        <v>222</v>
      </c>
      <c r="C81" s="295">
        <v>45</v>
      </c>
      <c r="D81" s="295">
        <v>25</v>
      </c>
      <c r="E81" s="295">
        <v>61</v>
      </c>
      <c r="F81" s="295">
        <v>51</v>
      </c>
      <c r="G81" s="295">
        <v>79</v>
      </c>
      <c r="H81" s="295">
        <v>51</v>
      </c>
      <c r="I81" s="295">
        <v>17</v>
      </c>
      <c r="J81" s="296"/>
      <c r="K81" s="311"/>
    </row>
    <row r="82" spans="1:11" x14ac:dyDescent="0.2">
      <c r="A82">
        <v>69</v>
      </c>
      <c r="B82" s="231" t="s">
        <v>215</v>
      </c>
      <c r="C82" s="295">
        <v>22</v>
      </c>
      <c r="D82" s="295">
        <v>25</v>
      </c>
      <c r="E82" s="295">
        <v>42</v>
      </c>
      <c r="F82" s="295">
        <v>62</v>
      </c>
      <c r="G82" s="295">
        <v>79</v>
      </c>
      <c r="H82" s="295">
        <v>40</v>
      </c>
      <c r="I82" s="295">
        <v>25</v>
      </c>
      <c r="J82" s="296"/>
      <c r="K82" s="311"/>
    </row>
    <row r="83" spans="1:11" x14ac:dyDescent="0.2">
      <c r="A83">
        <v>73</v>
      </c>
      <c r="B83" s="231" t="s">
        <v>223</v>
      </c>
      <c r="C83" s="295">
        <v>7</v>
      </c>
      <c r="D83" s="295">
        <v>14</v>
      </c>
      <c r="E83" s="295">
        <v>22</v>
      </c>
      <c r="F83" s="295">
        <v>32</v>
      </c>
      <c r="G83" s="295">
        <v>37</v>
      </c>
      <c r="H83" s="295">
        <v>31</v>
      </c>
      <c r="I83" s="295">
        <v>9</v>
      </c>
      <c r="J83" s="296"/>
      <c r="K83" s="311"/>
    </row>
    <row r="84" spans="1:11" x14ac:dyDescent="0.2">
      <c r="A84">
        <v>74</v>
      </c>
      <c r="B84" s="231" t="s">
        <v>224</v>
      </c>
      <c r="C84" s="295">
        <v>64</v>
      </c>
      <c r="D84" s="295">
        <v>65</v>
      </c>
      <c r="E84" s="295">
        <v>113</v>
      </c>
      <c r="F84" s="295">
        <v>162</v>
      </c>
      <c r="G84" s="295">
        <v>168</v>
      </c>
      <c r="H84" s="295">
        <v>95</v>
      </c>
      <c r="I84" s="295">
        <v>39</v>
      </c>
      <c r="J84" s="296"/>
      <c r="K84" s="311"/>
    </row>
    <row r="85" spans="1:11" x14ac:dyDescent="0.2">
      <c r="A85">
        <v>76</v>
      </c>
      <c r="B85" s="231" t="s">
        <v>227</v>
      </c>
      <c r="C85" s="295">
        <v>60</v>
      </c>
      <c r="D85" s="295">
        <v>67</v>
      </c>
      <c r="E85" s="295">
        <v>108</v>
      </c>
      <c r="F85" s="295">
        <v>131</v>
      </c>
      <c r="G85" s="295">
        <v>120</v>
      </c>
      <c r="H85" s="295">
        <v>87</v>
      </c>
      <c r="I85" s="295">
        <v>35</v>
      </c>
      <c r="J85" s="296"/>
      <c r="K85" s="311"/>
    </row>
    <row r="86" spans="1:11" x14ac:dyDescent="0.2">
      <c r="A86">
        <v>75</v>
      </c>
      <c r="B86" s="268" t="s">
        <v>226</v>
      </c>
      <c r="C86" s="321">
        <f>VLOOKUP($B86&amp;C$2,Befolkningsfremskrivning!$A$4:$AC$800,5,FALSE)*(M$6/100)</f>
        <v>2.1568052296678077</v>
      </c>
      <c r="D86" s="321">
        <f>VLOOKUP($B86&amp;D$2,Befolkningsfremskrivning!$A$4:$AC$800,5,FALSE)*(N$6/100)</f>
        <v>3.9450518577482265</v>
      </c>
      <c r="E86" s="321">
        <f>VLOOKUP($B86&amp;E$2,Befolkningsfremskrivning!$A$4:$AC$800,5,FALSE)*(O$6/100)</f>
        <v>7.6592285493638981</v>
      </c>
      <c r="F86" s="321">
        <f>VLOOKUP($B86&amp;F$2,Befolkningsfremskrivning!$A$4:$AC$800,5,FALSE)*(P$6/100)</f>
        <v>8.2031355649516318</v>
      </c>
      <c r="G86" s="321">
        <f>VLOOKUP($B86&amp;G$2,Befolkningsfremskrivning!$A$4:$AC$800,5,FALSE)*(Q$6/100)</f>
        <v>9.2035713302562883</v>
      </c>
      <c r="H86" s="321">
        <f>VLOOKUP($B86&amp;H$2,Befolkningsfremskrivning!$A$4:$AC$800,5,FALSE)*(R$6/100)</f>
        <v>6.7738765757198935</v>
      </c>
      <c r="I86" s="321">
        <f>VLOOKUP($B86&amp;I$2,Befolkningsfremskrivning!$A$4:$AC$800,5,FALSE)*(S$6/100)</f>
        <v>3.0639074863055384</v>
      </c>
      <c r="J86" s="296"/>
      <c r="K86" s="311"/>
    </row>
    <row r="87" spans="1:11" x14ac:dyDescent="0.2">
      <c r="A87">
        <v>77</v>
      </c>
      <c r="B87" s="231" t="s">
        <v>228</v>
      </c>
      <c r="C87" s="295">
        <v>27</v>
      </c>
      <c r="D87" s="295">
        <v>29</v>
      </c>
      <c r="E87" s="295">
        <v>51</v>
      </c>
      <c r="F87" s="295">
        <v>77</v>
      </c>
      <c r="G87" s="295">
        <v>79</v>
      </c>
      <c r="H87" s="295">
        <v>42</v>
      </c>
      <c r="I87" s="295">
        <v>16</v>
      </c>
      <c r="J87" s="296"/>
      <c r="K87" s="311"/>
    </row>
    <row r="88" spans="1:11" x14ac:dyDescent="0.2">
      <c r="A88">
        <v>79</v>
      </c>
      <c r="B88" s="231" t="s">
        <v>293</v>
      </c>
      <c r="C88" s="295">
        <v>203</v>
      </c>
      <c r="D88" s="295">
        <v>242</v>
      </c>
      <c r="E88" s="295">
        <v>388</v>
      </c>
      <c r="F88" s="295">
        <v>437</v>
      </c>
      <c r="G88" s="295">
        <v>536</v>
      </c>
      <c r="H88" s="295">
        <v>326</v>
      </c>
      <c r="I88" s="295">
        <v>135</v>
      </c>
      <c r="J88" s="296"/>
      <c r="K88" s="311"/>
    </row>
    <row r="89" spans="1:11" x14ac:dyDescent="0.2">
      <c r="A89">
        <v>82</v>
      </c>
      <c r="B89" s="231" t="s">
        <v>220</v>
      </c>
      <c r="C89" s="295">
        <v>31</v>
      </c>
      <c r="D89" s="295">
        <v>20</v>
      </c>
      <c r="E89" s="295">
        <v>38</v>
      </c>
      <c r="F89" s="295">
        <v>56</v>
      </c>
      <c r="G89" s="295">
        <v>56</v>
      </c>
      <c r="H89" s="295">
        <v>50</v>
      </c>
      <c r="I89" s="295">
        <v>18</v>
      </c>
      <c r="J89" s="296"/>
      <c r="K89" s="311"/>
    </row>
    <row r="90" spans="1:11" x14ac:dyDescent="0.2">
      <c r="A90">
        <v>84</v>
      </c>
      <c r="B90" s="231" t="s">
        <v>225</v>
      </c>
      <c r="C90" s="295">
        <v>31</v>
      </c>
      <c r="D90" s="295">
        <v>21</v>
      </c>
      <c r="E90" s="295">
        <v>68</v>
      </c>
      <c r="F90" s="295">
        <v>96</v>
      </c>
      <c r="G90" s="295">
        <v>134</v>
      </c>
      <c r="H90" s="295">
        <v>86</v>
      </c>
      <c r="I90" s="295">
        <v>38</v>
      </c>
      <c r="J90" s="296"/>
      <c r="K90" s="311"/>
    </row>
    <row r="91" spans="1:11" x14ac:dyDescent="0.2">
      <c r="A91">
        <v>70</v>
      </c>
      <c r="B91" s="231" t="s">
        <v>216</v>
      </c>
      <c r="C91" s="295">
        <v>19</v>
      </c>
      <c r="D91" s="295">
        <v>17</v>
      </c>
      <c r="E91" s="295">
        <v>32</v>
      </c>
      <c r="F91" s="295">
        <v>66</v>
      </c>
      <c r="G91" s="295">
        <v>66</v>
      </c>
      <c r="H91" s="295">
        <v>47</v>
      </c>
      <c r="I91" s="295">
        <v>29</v>
      </c>
      <c r="J91" s="296"/>
      <c r="K91" s="311"/>
    </row>
    <row r="92" spans="1:11" x14ac:dyDescent="0.2">
      <c r="A92">
        <v>94</v>
      </c>
      <c r="B92" s="231" t="s">
        <v>239</v>
      </c>
      <c r="C92" s="295">
        <v>23</v>
      </c>
      <c r="D92" s="295">
        <v>20</v>
      </c>
      <c r="E92" s="295">
        <v>43</v>
      </c>
      <c r="F92" s="295">
        <v>42</v>
      </c>
      <c r="G92" s="295">
        <v>44</v>
      </c>
      <c r="H92" s="295">
        <v>41</v>
      </c>
      <c r="I92" s="295">
        <v>24</v>
      </c>
      <c r="J92" s="296"/>
      <c r="K92" s="311"/>
    </row>
    <row r="93" spans="1:11" x14ac:dyDescent="0.2">
      <c r="A93">
        <v>85</v>
      </c>
      <c r="B93" s="231" t="s">
        <v>229</v>
      </c>
      <c r="C93" s="295">
        <v>41</v>
      </c>
      <c r="D93" s="295">
        <v>24</v>
      </c>
      <c r="E93" s="295">
        <v>56</v>
      </c>
      <c r="F93" s="295">
        <v>84</v>
      </c>
      <c r="G93" s="295">
        <v>91</v>
      </c>
      <c r="H93" s="295">
        <v>86</v>
      </c>
      <c r="I93" s="295">
        <v>22</v>
      </c>
      <c r="J93" s="296"/>
      <c r="K93" s="311"/>
    </row>
    <row r="94" spans="1:11" x14ac:dyDescent="0.2">
      <c r="A94">
        <v>96</v>
      </c>
      <c r="B94" s="231" t="s">
        <v>241</v>
      </c>
      <c r="C94" s="295">
        <v>30</v>
      </c>
      <c r="D94" s="295">
        <v>37</v>
      </c>
      <c r="E94" s="295">
        <v>72</v>
      </c>
      <c r="F94" s="295">
        <v>88</v>
      </c>
      <c r="G94" s="295">
        <v>88</v>
      </c>
      <c r="H94" s="295">
        <v>71</v>
      </c>
      <c r="I94" s="295">
        <v>27</v>
      </c>
      <c r="J94" s="296"/>
      <c r="K94" s="311"/>
    </row>
    <row r="95" spans="1:11" x14ac:dyDescent="0.2">
      <c r="A95">
        <v>87</v>
      </c>
      <c r="B95" s="231" t="s">
        <v>232</v>
      </c>
      <c r="C95" s="295">
        <v>80</v>
      </c>
      <c r="D95" s="295">
        <v>59</v>
      </c>
      <c r="E95" s="295">
        <v>118</v>
      </c>
      <c r="F95" s="295">
        <v>142</v>
      </c>
      <c r="G95" s="295">
        <v>170</v>
      </c>
      <c r="H95" s="295">
        <v>97</v>
      </c>
      <c r="I95" s="295">
        <v>41</v>
      </c>
      <c r="J95" s="296"/>
      <c r="K95" s="311"/>
    </row>
    <row r="96" spans="1:11" x14ac:dyDescent="0.2">
      <c r="A96">
        <v>88</v>
      </c>
      <c r="B96" s="231" t="s">
        <v>233</v>
      </c>
      <c r="C96" s="295">
        <v>22</v>
      </c>
      <c r="D96" s="295">
        <v>28</v>
      </c>
      <c r="E96" s="295">
        <v>48</v>
      </c>
      <c r="F96" s="295">
        <v>65</v>
      </c>
      <c r="G96" s="295">
        <v>71</v>
      </c>
      <c r="H96" s="295">
        <v>57</v>
      </c>
      <c r="I96" s="295">
        <v>18</v>
      </c>
      <c r="J96" s="296"/>
      <c r="K96" s="311"/>
    </row>
    <row r="97" spans="1:11" x14ac:dyDescent="0.2">
      <c r="A97">
        <v>89</v>
      </c>
      <c r="B97" s="231" t="s">
        <v>234</v>
      </c>
      <c r="C97" s="295">
        <v>49</v>
      </c>
      <c r="D97" s="295">
        <v>30</v>
      </c>
      <c r="E97" s="295">
        <v>97</v>
      </c>
      <c r="F97" s="295">
        <v>112</v>
      </c>
      <c r="G97" s="295">
        <v>90</v>
      </c>
      <c r="H97" s="295">
        <v>76</v>
      </c>
      <c r="I97" s="295">
        <v>33</v>
      </c>
      <c r="J97" s="296"/>
      <c r="K97" s="311"/>
    </row>
    <row r="98" spans="1:11" x14ac:dyDescent="0.2">
      <c r="A98">
        <v>97</v>
      </c>
      <c r="B98" s="231" t="s">
        <v>242</v>
      </c>
      <c r="C98" s="295">
        <v>25</v>
      </c>
      <c r="D98" s="295">
        <v>28</v>
      </c>
      <c r="E98" s="295">
        <v>42</v>
      </c>
      <c r="F98" s="295">
        <v>66</v>
      </c>
      <c r="G98" s="295">
        <v>69</v>
      </c>
      <c r="H98" s="295">
        <v>64</v>
      </c>
      <c r="I98" s="295">
        <v>25</v>
      </c>
      <c r="J98" s="296"/>
      <c r="K98" s="311"/>
    </row>
    <row r="99" spans="1:11" x14ac:dyDescent="0.2">
      <c r="A99">
        <v>92</v>
      </c>
      <c r="B99" s="268" t="s">
        <v>237</v>
      </c>
      <c r="C99" s="321">
        <f>VLOOKUP($B99&amp;C$2,Befolkningsfremskrivning!$A$4:$AC$800,5,FALSE)*(M$6/100)</f>
        <v>0.93560044209334126</v>
      </c>
      <c r="D99" s="321">
        <f>VLOOKUP($B99&amp;D$2,Befolkningsfremskrivning!$A$4:$AC$800,5,FALSE)*(N$6/100)</f>
        <v>1.8959801465595956</v>
      </c>
      <c r="E99" s="321">
        <f>VLOOKUP($B99&amp;E$2,Befolkningsfremskrivning!$A$4:$AC$800,5,FALSE)*(O$6/100)</f>
        <v>4.9486574068942071</v>
      </c>
      <c r="F99" s="321">
        <f>VLOOKUP($B99&amp;F$2,Befolkningsfremskrivning!$A$4:$AC$800,5,FALSE)*(P$6/100)</f>
        <v>4.4053876182147649</v>
      </c>
      <c r="G99" s="321">
        <f>VLOOKUP($B99&amp;G$2,Befolkningsfremskrivning!$A$4:$AC$800,5,FALSE)*(Q$6/100)</f>
        <v>5.8040539920535155</v>
      </c>
      <c r="H99" s="321">
        <f>VLOOKUP($B99&amp;H$2,Befolkningsfremskrivning!$A$4:$AC$800,5,FALSE)*(R$6/100)</f>
        <v>2.5942506034671933</v>
      </c>
      <c r="I99" s="321">
        <f>VLOOKUP($B99&amp;I$2,Befolkningsfremskrivning!$A$4:$AC$800,5,FALSE)*(S$6/100)</f>
        <v>0.76597687157638461</v>
      </c>
      <c r="J99" s="296"/>
      <c r="K99" s="311"/>
    </row>
    <row r="100" spans="1:11" x14ac:dyDescent="0.2">
      <c r="A100">
        <v>95</v>
      </c>
      <c r="B100" s="231" t="s">
        <v>240</v>
      </c>
      <c r="C100" s="295">
        <v>12</v>
      </c>
      <c r="D100" s="295">
        <v>17</v>
      </c>
      <c r="E100" s="295">
        <v>31</v>
      </c>
      <c r="F100" s="295">
        <v>37</v>
      </c>
      <c r="G100" s="295">
        <v>65</v>
      </c>
      <c r="H100" s="295">
        <v>46</v>
      </c>
      <c r="I100" s="295">
        <v>14</v>
      </c>
      <c r="J100" s="296"/>
      <c r="K100" s="311"/>
    </row>
    <row r="101" spans="1:11" x14ac:dyDescent="0.2">
      <c r="A101">
        <v>93</v>
      </c>
      <c r="B101" s="231" t="s">
        <v>238</v>
      </c>
      <c r="C101" s="295">
        <v>46</v>
      </c>
      <c r="D101" s="295">
        <v>24</v>
      </c>
      <c r="E101" s="295">
        <v>48</v>
      </c>
      <c r="F101" s="295">
        <v>74</v>
      </c>
      <c r="G101" s="295">
        <v>94</v>
      </c>
      <c r="H101" s="295">
        <v>55</v>
      </c>
      <c r="I101" s="295">
        <v>15</v>
      </c>
      <c r="J101" s="296"/>
      <c r="K101" s="311"/>
    </row>
    <row r="102" spans="1:11" x14ac:dyDescent="0.2">
      <c r="A102">
        <v>91</v>
      </c>
      <c r="B102" s="231" t="s">
        <v>236</v>
      </c>
      <c r="C102" s="295">
        <v>22</v>
      </c>
      <c r="D102" s="295">
        <v>21</v>
      </c>
      <c r="E102" s="295">
        <v>40</v>
      </c>
      <c r="F102" s="295">
        <v>50</v>
      </c>
      <c r="G102" s="295">
        <v>64</v>
      </c>
      <c r="H102" s="295">
        <v>41</v>
      </c>
      <c r="I102" s="295">
        <v>12</v>
      </c>
      <c r="J102" s="296"/>
      <c r="K102" s="311"/>
    </row>
    <row r="103" spans="1:11" x14ac:dyDescent="0.2">
      <c r="A103">
        <v>98</v>
      </c>
      <c r="B103" s="231" t="s">
        <v>243</v>
      </c>
      <c r="C103" s="295">
        <v>171</v>
      </c>
      <c r="D103" s="295">
        <v>153</v>
      </c>
      <c r="E103" s="295">
        <v>268</v>
      </c>
      <c r="F103" s="295">
        <v>346</v>
      </c>
      <c r="G103" s="295">
        <v>356</v>
      </c>
      <c r="H103" s="295">
        <v>274</v>
      </c>
      <c r="I103" s="295">
        <v>107</v>
      </c>
      <c r="J103" s="296"/>
      <c r="K103" s="311"/>
    </row>
    <row r="104" spans="1:11" x14ac:dyDescent="0.2">
      <c r="A104">
        <v>90</v>
      </c>
      <c r="B104" s="231" t="s">
        <v>235</v>
      </c>
      <c r="C104" s="295">
        <v>27</v>
      </c>
      <c r="D104" s="295">
        <v>24</v>
      </c>
      <c r="E104" s="295">
        <v>60</v>
      </c>
      <c r="F104" s="295">
        <v>91</v>
      </c>
      <c r="G104" s="295">
        <v>106</v>
      </c>
      <c r="H104" s="295">
        <v>58</v>
      </c>
      <c r="I104" s="295">
        <v>33</v>
      </c>
      <c r="J104" s="296"/>
      <c r="K104" s="311"/>
    </row>
    <row r="105" spans="1:11" x14ac:dyDescent="0.2">
      <c r="B105" s="294" t="s">
        <v>1374</v>
      </c>
      <c r="C105" s="297">
        <v>4142</v>
      </c>
      <c r="D105" s="297">
        <v>3521</v>
      </c>
      <c r="E105" s="297">
        <v>6730</v>
      </c>
      <c r="F105" s="297">
        <v>8425</v>
      </c>
      <c r="G105" s="297">
        <v>9036</v>
      </c>
      <c r="H105" s="297">
        <v>5911</v>
      </c>
      <c r="I105" s="297">
        <v>2517</v>
      </c>
      <c r="J105" s="310"/>
      <c r="K105" s="311"/>
    </row>
  </sheetData>
  <mergeCells count="2">
    <mergeCell ref="B1:B5"/>
    <mergeCell ref="C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DACB0-1607-485D-95F1-C452E3BF8252}">
  <sheetPr codeName="Sheet4">
    <tabColor theme="7" tint="0.39997558519241921"/>
  </sheetPr>
  <dimension ref="A1:AF795"/>
  <sheetViews>
    <sheetView topLeftCell="B1" zoomScale="70" zoomScaleNormal="70" workbookViewId="0">
      <pane xSplit="3" ySplit="3" topLeftCell="E767" activePane="bottomRight" state="frozen"/>
      <selection activeCell="B13" sqref="B13"/>
      <selection pane="topRight" activeCell="B13" sqref="B13"/>
      <selection pane="bottomLeft" activeCell="B13" sqref="B13"/>
      <selection pane="bottomRight" activeCell="B13" sqref="B13"/>
    </sheetView>
  </sheetViews>
  <sheetFormatPr defaultRowHeight="12.75" x14ac:dyDescent="0.2"/>
  <cols>
    <col min="1" max="1" width="27.140625" bestFit="1" customWidth="1"/>
    <col min="3" max="3" width="17.42578125" bestFit="1" customWidth="1"/>
    <col min="4" max="4" width="11" bestFit="1" customWidth="1"/>
    <col min="5" max="5" width="11" customWidth="1"/>
    <col min="29" max="29" width="9.140625" customWidth="1"/>
  </cols>
  <sheetData>
    <row r="1" spans="1:32" x14ac:dyDescent="0.2">
      <c r="B1" t="s">
        <v>282</v>
      </c>
      <c r="C1" s="51" t="s">
        <v>1406</v>
      </c>
      <c r="D1" s="51" t="s">
        <v>1426</v>
      </c>
    </row>
    <row r="3" spans="1:32" ht="15" x14ac:dyDescent="0.2">
      <c r="C3" s="241" t="s">
        <v>1349</v>
      </c>
      <c r="D3" s="241" t="s">
        <v>1350</v>
      </c>
      <c r="E3" s="241">
        <v>2026</v>
      </c>
      <c r="F3" s="241">
        <f>E3+1</f>
        <v>2027</v>
      </c>
      <c r="G3" s="241">
        <f t="shared" ref="G3:AC3" si="0">F3+1</f>
        <v>2028</v>
      </c>
      <c r="H3" s="241">
        <f t="shared" si="0"/>
        <v>2029</v>
      </c>
      <c r="I3" s="241">
        <f t="shared" si="0"/>
        <v>2030</v>
      </c>
      <c r="J3" s="241">
        <f t="shared" si="0"/>
        <v>2031</v>
      </c>
      <c r="K3" s="241">
        <f t="shared" si="0"/>
        <v>2032</v>
      </c>
      <c r="L3" s="241">
        <f t="shared" si="0"/>
        <v>2033</v>
      </c>
      <c r="M3" s="241">
        <f t="shared" si="0"/>
        <v>2034</v>
      </c>
      <c r="N3" s="241">
        <f t="shared" si="0"/>
        <v>2035</v>
      </c>
      <c r="O3" s="241">
        <f t="shared" si="0"/>
        <v>2036</v>
      </c>
      <c r="P3" s="241">
        <f t="shared" si="0"/>
        <v>2037</v>
      </c>
      <c r="Q3" s="241">
        <f t="shared" si="0"/>
        <v>2038</v>
      </c>
      <c r="R3" s="241">
        <f t="shared" si="0"/>
        <v>2039</v>
      </c>
      <c r="S3" s="241">
        <f t="shared" si="0"/>
        <v>2040</v>
      </c>
      <c r="T3" s="241">
        <f t="shared" si="0"/>
        <v>2041</v>
      </c>
      <c r="U3" s="241">
        <f t="shared" si="0"/>
        <v>2042</v>
      </c>
      <c r="V3" s="241">
        <f t="shared" si="0"/>
        <v>2043</v>
      </c>
      <c r="W3" s="241">
        <f t="shared" si="0"/>
        <v>2044</v>
      </c>
      <c r="X3" s="241">
        <f t="shared" si="0"/>
        <v>2045</v>
      </c>
      <c r="Y3" s="241">
        <f t="shared" si="0"/>
        <v>2046</v>
      </c>
      <c r="Z3" s="241">
        <f t="shared" si="0"/>
        <v>2047</v>
      </c>
      <c r="AA3" s="241">
        <f t="shared" si="0"/>
        <v>2048</v>
      </c>
      <c r="AB3" s="241">
        <f t="shared" si="0"/>
        <v>2049</v>
      </c>
      <c r="AC3" s="241">
        <f t="shared" si="0"/>
        <v>2050</v>
      </c>
    </row>
    <row r="4" spans="1:32" ht="15" x14ac:dyDescent="0.2">
      <c r="A4" t="str">
        <f t="shared" ref="A4:A35" si="1">C4&amp;D4</f>
        <v>AabenraaAlder i alt</v>
      </c>
      <c r="B4" s="241">
        <v>0</v>
      </c>
      <c r="C4" t="s">
        <v>214</v>
      </c>
      <c r="D4" t="s">
        <v>1351</v>
      </c>
      <c r="E4">
        <v>58494</v>
      </c>
      <c r="F4">
        <v>57978</v>
      </c>
      <c r="G4">
        <v>57784</v>
      </c>
      <c r="H4">
        <v>57602</v>
      </c>
      <c r="I4">
        <v>57422</v>
      </c>
      <c r="J4">
        <v>57248</v>
      </c>
      <c r="K4">
        <v>57085</v>
      </c>
      <c r="L4">
        <v>56930</v>
      </c>
      <c r="M4">
        <v>56784</v>
      </c>
      <c r="N4">
        <v>56641</v>
      </c>
      <c r="O4">
        <v>56498</v>
      </c>
      <c r="P4">
        <v>56354</v>
      </c>
      <c r="Q4">
        <v>56201</v>
      </c>
      <c r="R4">
        <v>56039</v>
      </c>
      <c r="S4">
        <v>55878</v>
      </c>
      <c r="T4">
        <v>55720</v>
      </c>
      <c r="U4">
        <v>55571</v>
      </c>
      <c r="V4">
        <v>55429</v>
      </c>
      <c r="W4">
        <v>55295</v>
      </c>
      <c r="X4">
        <v>55170</v>
      </c>
      <c r="Y4">
        <v>55047</v>
      </c>
      <c r="Z4">
        <v>54926</v>
      </c>
      <c r="AA4">
        <v>54802</v>
      </c>
      <c r="AB4">
        <v>54676</v>
      </c>
      <c r="AC4">
        <v>54549</v>
      </c>
    </row>
    <row r="5" spans="1:32" ht="15" x14ac:dyDescent="0.2">
      <c r="A5" t="str">
        <f t="shared" si="1"/>
        <v>AalborgAlder i alt</v>
      </c>
      <c r="B5" s="241">
        <v>1</v>
      </c>
      <c r="C5" t="s">
        <v>243</v>
      </c>
      <c r="D5" t="s">
        <v>1351</v>
      </c>
      <c r="E5">
        <v>225942</v>
      </c>
      <c r="F5">
        <v>226203</v>
      </c>
      <c r="G5">
        <v>227286</v>
      </c>
      <c r="H5">
        <v>228346</v>
      </c>
      <c r="I5">
        <v>229364</v>
      </c>
      <c r="J5">
        <v>230308</v>
      </c>
      <c r="K5">
        <v>231149</v>
      </c>
      <c r="L5">
        <v>231883</v>
      </c>
      <c r="M5">
        <v>232518</v>
      </c>
      <c r="N5">
        <v>233084</v>
      </c>
      <c r="O5">
        <v>233620</v>
      </c>
      <c r="P5">
        <v>234166</v>
      </c>
      <c r="Q5">
        <v>234731</v>
      </c>
      <c r="R5">
        <v>235302</v>
      </c>
      <c r="S5">
        <v>235851</v>
      </c>
      <c r="T5">
        <v>236360</v>
      </c>
      <c r="U5">
        <v>236817</v>
      </c>
      <c r="V5">
        <v>237211</v>
      </c>
      <c r="W5">
        <v>237525</v>
      </c>
      <c r="X5">
        <v>237772</v>
      </c>
      <c r="Y5">
        <v>237983</v>
      </c>
      <c r="Z5">
        <v>238200</v>
      </c>
      <c r="AA5">
        <v>238435</v>
      </c>
      <c r="AB5">
        <v>238686</v>
      </c>
      <c r="AC5">
        <v>238942</v>
      </c>
    </row>
    <row r="6" spans="1:32" ht="15" x14ac:dyDescent="0.2">
      <c r="A6" t="str">
        <f t="shared" si="1"/>
        <v>AarhusAlder i alt</v>
      </c>
      <c r="B6" s="241">
        <v>2</v>
      </c>
      <c r="C6" t="s">
        <v>293</v>
      </c>
      <c r="D6" t="s">
        <v>1351</v>
      </c>
      <c r="E6">
        <v>377737</v>
      </c>
      <c r="F6">
        <v>379741</v>
      </c>
      <c r="G6">
        <v>383397</v>
      </c>
      <c r="H6">
        <v>387010</v>
      </c>
      <c r="I6">
        <v>390527</v>
      </c>
      <c r="J6">
        <v>393915</v>
      </c>
      <c r="K6">
        <v>397093</v>
      </c>
      <c r="L6">
        <v>400010</v>
      </c>
      <c r="M6">
        <v>402627</v>
      </c>
      <c r="N6">
        <v>405016</v>
      </c>
      <c r="O6">
        <v>407271</v>
      </c>
      <c r="P6">
        <v>409510</v>
      </c>
      <c r="Q6">
        <v>411829</v>
      </c>
      <c r="R6">
        <v>414235</v>
      </c>
      <c r="S6">
        <v>416652</v>
      </c>
      <c r="T6">
        <v>419047</v>
      </c>
      <c r="U6">
        <v>421411</v>
      </c>
      <c r="V6">
        <v>423720</v>
      </c>
      <c r="W6">
        <v>425892</v>
      </c>
      <c r="X6">
        <v>427840</v>
      </c>
      <c r="Y6">
        <v>429660</v>
      </c>
      <c r="Z6">
        <v>431481</v>
      </c>
      <c r="AA6">
        <v>433387</v>
      </c>
      <c r="AB6">
        <v>435358</v>
      </c>
      <c r="AC6">
        <v>437365</v>
      </c>
    </row>
    <row r="7" spans="1:32" ht="15" x14ac:dyDescent="0.2">
      <c r="A7" t="str">
        <f t="shared" si="1"/>
        <v>AlbertslundAlder i alt</v>
      </c>
      <c r="B7" s="241">
        <v>3</v>
      </c>
      <c r="C7" t="s">
        <v>152</v>
      </c>
      <c r="D7" t="s">
        <v>1351</v>
      </c>
      <c r="E7">
        <v>28207</v>
      </c>
      <c r="F7">
        <v>27957</v>
      </c>
      <c r="G7">
        <v>27987</v>
      </c>
      <c r="H7">
        <v>28024</v>
      </c>
      <c r="I7">
        <v>28064</v>
      </c>
      <c r="J7">
        <v>28099</v>
      </c>
      <c r="K7">
        <v>28137</v>
      </c>
      <c r="L7">
        <v>28168</v>
      </c>
      <c r="M7">
        <v>28199</v>
      </c>
      <c r="N7">
        <v>28233</v>
      </c>
      <c r="O7">
        <v>28269</v>
      </c>
      <c r="P7">
        <v>28307</v>
      </c>
      <c r="Q7">
        <v>28346</v>
      </c>
      <c r="R7">
        <v>28387</v>
      </c>
      <c r="S7">
        <v>28428</v>
      </c>
      <c r="T7">
        <v>28466</v>
      </c>
      <c r="U7">
        <v>28503</v>
      </c>
      <c r="V7">
        <v>28540</v>
      </c>
      <c r="W7">
        <v>28574</v>
      </c>
      <c r="X7">
        <v>28608</v>
      </c>
      <c r="Y7">
        <v>28641</v>
      </c>
      <c r="Z7">
        <v>28673</v>
      </c>
      <c r="AA7">
        <v>28705</v>
      </c>
      <c r="AB7">
        <v>28733</v>
      </c>
      <c r="AC7">
        <v>28757</v>
      </c>
      <c r="AF7" t="str" cm="1">
        <f t="array" ref="AF7:AF14">_xlfn.UNIQUE(D4:D787)</f>
        <v>Alder i alt</v>
      </c>
    </row>
    <row r="8" spans="1:32" ht="15" x14ac:dyDescent="0.2">
      <c r="A8" t="str">
        <f t="shared" si="1"/>
        <v>AllerødAlder i alt</v>
      </c>
      <c r="B8" s="241">
        <v>4</v>
      </c>
      <c r="C8" t="s">
        <v>153</v>
      </c>
      <c r="D8" t="s">
        <v>1351</v>
      </c>
      <c r="E8">
        <v>26101</v>
      </c>
      <c r="F8">
        <v>25878</v>
      </c>
      <c r="G8">
        <v>25822</v>
      </c>
      <c r="H8">
        <v>25769</v>
      </c>
      <c r="I8">
        <v>25716</v>
      </c>
      <c r="J8">
        <v>25673</v>
      </c>
      <c r="K8">
        <v>25645</v>
      </c>
      <c r="L8">
        <v>25628</v>
      </c>
      <c r="M8">
        <v>25621</v>
      </c>
      <c r="N8">
        <v>25619</v>
      </c>
      <c r="O8">
        <v>25620</v>
      </c>
      <c r="P8">
        <v>25618</v>
      </c>
      <c r="Q8">
        <v>25609</v>
      </c>
      <c r="R8">
        <v>25591</v>
      </c>
      <c r="S8">
        <v>25565</v>
      </c>
      <c r="T8">
        <v>25534</v>
      </c>
      <c r="U8">
        <v>25503</v>
      </c>
      <c r="V8">
        <v>25473</v>
      </c>
      <c r="W8">
        <v>25448</v>
      </c>
      <c r="X8">
        <v>25424</v>
      </c>
      <c r="Y8">
        <v>25396</v>
      </c>
      <c r="Z8">
        <v>25364</v>
      </c>
      <c r="AA8">
        <v>25327</v>
      </c>
      <c r="AB8">
        <v>25286</v>
      </c>
      <c r="AC8">
        <v>25241</v>
      </c>
      <c r="AF8" t="str">
        <v>Under 70 år</v>
      </c>
    </row>
    <row r="9" spans="1:32" ht="15" x14ac:dyDescent="0.2">
      <c r="A9" t="str">
        <f t="shared" si="1"/>
        <v>AssensAlder i alt</v>
      </c>
      <c r="B9" s="241">
        <v>5</v>
      </c>
      <c r="C9" t="s">
        <v>194</v>
      </c>
      <c r="D9" t="s">
        <v>1351</v>
      </c>
      <c r="E9">
        <v>40407</v>
      </c>
      <c r="F9">
        <v>40084</v>
      </c>
      <c r="G9">
        <v>39981</v>
      </c>
      <c r="H9">
        <v>39884</v>
      </c>
      <c r="I9">
        <v>39791</v>
      </c>
      <c r="J9">
        <v>39703</v>
      </c>
      <c r="K9">
        <v>39627</v>
      </c>
      <c r="L9">
        <v>39555</v>
      </c>
      <c r="M9">
        <v>39489</v>
      </c>
      <c r="N9">
        <v>39428</v>
      </c>
      <c r="O9">
        <v>39372</v>
      </c>
      <c r="P9">
        <v>39314</v>
      </c>
      <c r="Q9">
        <v>39255</v>
      </c>
      <c r="R9">
        <v>39193</v>
      </c>
      <c r="S9">
        <v>39129</v>
      </c>
      <c r="T9">
        <v>39062</v>
      </c>
      <c r="U9">
        <v>38999</v>
      </c>
      <c r="V9">
        <v>38937</v>
      </c>
      <c r="W9">
        <v>38883</v>
      </c>
      <c r="X9">
        <v>38827</v>
      </c>
      <c r="Y9">
        <v>38776</v>
      </c>
      <c r="Z9">
        <v>38720</v>
      </c>
      <c r="AA9">
        <v>38666</v>
      </c>
      <c r="AB9">
        <v>38608</v>
      </c>
      <c r="AC9">
        <v>38548</v>
      </c>
      <c r="AF9" t="str">
        <v>70-74 år</v>
      </c>
    </row>
    <row r="10" spans="1:32" ht="15" x14ac:dyDescent="0.2">
      <c r="A10" t="str">
        <f t="shared" si="1"/>
        <v>BallerupAlder i alt</v>
      </c>
      <c r="B10" s="241">
        <v>6</v>
      </c>
      <c r="C10" t="s">
        <v>154</v>
      </c>
      <c r="D10" t="s">
        <v>1351</v>
      </c>
      <c r="E10">
        <v>53602</v>
      </c>
      <c r="F10">
        <v>53669</v>
      </c>
      <c r="G10">
        <v>54207</v>
      </c>
      <c r="H10">
        <v>54733</v>
      </c>
      <c r="I10">
        <v>55244</v>
      </c>
      <c r="J10">
        <v>55750</v>
      </c>
      <c r="K10">
        <v>56244</v>
      </c>
      <c r="L10">
        <v>56725</v>
      </c>
      <c r="M10">
        <v>57195</v>
      </c>
      <c r="N10">
        <v>57656</v>
      </c>
      <c r="O10">
        <v>58100</v>
      </c>
      <c r="P10">
        <v>58523</v>
      </c>
      <c r="Q10">
        <v>58923</v>
      </c>
      <c r="R10">
        <v>59302</v>
      </c>
      <c r="S10">
        <v>59661</v>
      </c>
      <c r="T10">
        <v>60005</v>
      </c>
      <c r="U10">
        <v>60328</v>
      </c>
      <c r="V10">
        <v>60637</v>
      </c>
      <c r="W10">
        <v>60935</v>
      </c>
      <c r="X10">
        <v>61215</v>
      </c>
      <c r="Y10">
        <v>61475</v>
      </c>
      <c r="Z10">
        <v>61713</v>
      </c>
      <c r="AA10">
        <v>61932</v>
      </c>
      <c r="AB10">
        <v>62132</v>
      </c>
      <c r="AC10">
        <v>62310</v>
      </c>
      <c r="AF10" t="str">
        <v>75-79 år</v>
      </c>
    </row>
    <row r="11" spans="1:32" ht="15" x14ac:dyDescent="0.2">
      <c r="A11" t="str">
        <f t="shared" si="1"/>
        <v>BillundAlder i alt</v>
      </c>
      <c r="B11" s="241">
        <v>7</v>
      </c>
      <c r="C11" t="s">
        <v>195</v>
      </c>
      <c r="D11" t="s">
        <v>1351</v>
      </c>
      <c r="E11">
        <v>27248</v>
      </c>
      <c r="F11">
        <v>27110</v>
      </c>
      <c r="G11">
        <v>27141</v>
      </c>
      <c r="H11">
        <v>27175</v>
      </c>
      <c r="I11">
        <v>27207</v>
      </c>
      <c r="J11">
        <v>27239</v>
      </c>
      <c r="K11">
        <v>27272</v>
      </c>
      <c r="L11">
        <v>27305</v>
      </c>
      <c r="M11">
        <v>27341</v>
      </c>
      <c r="N11">
        <v>27376</v>
      </c>
      <c r="O11">
        <v>27408</v>
      </c>
      <c r="P11">
        <v>27434</v>
      </c>
      <c r="Q11">
        <v>27452</v>
      </c>
      <c r="R11">
        <v>27467</v>
      </c>
      <c r="S11">
        <v>27477</v>
      </c>
      <c r="T11">
        <v>27487</v>
      </c>
      <c r="U11">
        <v>27492</v>
      </c>
      <c r="V11">
        <v>27499</v>
      </c>
      <c r="W11">
        <v>27501</v>
      </c>
      <c r="X11">
        <v>27503</v>
      </c>
      <c r="Y11">
        <v>27500</v>
      </c>
      <c r="Z11">
        <v>27496</v>
      </c>
      <c r="AA11">
        <v>27487</v>
      </c>
      <c r="AB11">
        <v>27475</v>
      </c>
      <c r="AC11">
        <v>27458</v>
      </c>
      <c r="AF11" t="str">
        <v>80-84 år</v>
      </c>
    </row>
    <row r="12" spans="1:32" ht="15" x14ac:dyDescent="0.2">
      <c r="A12" t="str">
        <f t="shared" si="1"/>
        <v>BornholmAlder i alt</v>
      </c>
      <c r="B12" s="241">
        <v>8</v>
      </c>
      <c r="C12" t="s">
        <v>155</v>
      </c>
      <c r="D12" t="s">
        <v>1351</v>
      </c>
      <c r="E12">
        <v>38799</v>
      </c>
      <c r="F12">
        <v>38316</v>
      </c>
      <c r="G12">
        <v>38097</v>
      </c>
      <c r="H12">
        <v>37885</v>
      </c>
      <c r="I12">
        <v>37680</v>
      </c>
      <c r="J12">
        <v>37483</v>
      </c>
      <c r="K12">
        <v>37295</v>
      </c>
      <c r="L12">
        <v>37114</v>
      </c>
      <c r="M12">
        <v>36934</v>
      </c>
      <c r="N12">
        <v>36751</v>
      </c>
      <c r="O12">
        <v>36573</v>
      </c>
      <c r="P12">
        <v>36389</v>
      </c>
      <c r="Q12">
        <v>36207</v>
      </c>
      <c r="R12">
        <v>36024</v>
      </c>
      <c r="S12">
        <v>35840</v>
      </c>
      <c r="T12">
        <v>35656</v>
      </c>
      <c r="U12">
        <v>35474</v>
      </c>
      <c r="V12">
        <v>35299</v>
      </c>
      <c r="W12">
        <v>35138</v>
      </c>
      <c r="X12">
        <v>34979</v>
      </c>
      <c r="Y12">
        <v>34824</v>
      </c>
      <c r="Z12">
        <v>34673</v>
      </c>
      <c r="AA12">
        <v>34528</v>
      </c>
      <c r="AB12">
        <v>34384</v>
      </c>
      <c r="AC12">
        <v>34243</v>
      </c>
      <c r="AF12" t="str">
        <v>85-89 år</v>
      </c>
    </row>
    <row r="13" spans="1:32" ht="15" x14ac:dyDescent="0.2">
      <c r="A13" t="str">
        <f t="shared" si="1"/>
        <v>BrøndbyAlder i alt</v>
      </c>
      <c r="B13" s="241">
        <v>9</v>
      </c>
      <c r="C13" t="s">
        <v>156</v>
      </c>
      <c r="D13" t="s">
        <v>1351</v>
      </c>
      <c r="E13">
        <v>41311</v>
      </c>
      <c r="F13">
        <v>41593</v>
      </c>
      <c r="G13">
        <v>42296</v>
      </c>
      <c r="H13">
        <v>42971</v>
      </c>
      <c r="I13">
        <v>43611</v>
      </c>
      <c r="J13">
        <v>44222</v>
      </c>
      <c r="K13">
        <v>44800</v>
      </c>
      <c r="L13">
        <v>45347</v>
      </c>
      <c r="M13">
        <v>45861</v>
      </c>
      <c r="N13">
        <v>46347</v>
      </c>
      <c r="O13">
        <v>46808</v>
      </c>
      <c r="P13">
        <v>47243</v>
      </c>
      <c r="Q13">
        <v>47656</v>
      </c>
      <c r="R13">
        <v>48045</v>
      </c>
      <c r="S13">
        <v>48415</v>
      </c>
      <c r="T13">
        <v>48759</v>
      </c>
      <c r="U13">
        <v>49080</v>
      </c>
      <c r="V13">
        <v>49382</v>
      </c>
      <c r="W13">
        <v>49664</v>
      </c>
      <c r="X13">
        <v>49922</v>
      </c>
      <c r="Y13">
        <v>50160</v>
      </c>
      <c r="Z13">
        <v>50382</v>
      </c>
      <c r="AA13">
        <v>50589</v>
      </c>
      <c r="AB13">
        <v>50783</v>
      </c>
      <c r="AC13">
        <v>50961</v>
      </c>
      <c r="AF13" t="str">
        <v>90-94 år</v>
      </c>
    </row>
    <row r="14" spans="1:32" ht="15" x14ac:dyDescent="0.2">
      <c r="A14" t="str">
        <f t="shared" si="1"/>
        <v>BrønderslevAlder i alt</v>
      </c>
      <c r="B14" s="241">
        <v>10</v>
      </c>
      <c r="C14" t="s">
        <v>233</v>
      </c>
      <c r="D14" t="s">
        <v>1351</v>
      </c>
      <c r="E14">
        <v>36784</v>
      </c>
      <c r="F14">
        <v>36637</v>
      </c>
      <c r="G14">
        <v>36665</v>
      </c>
      <c r="H14">
        <v>36692</v>
      </c>
      <c r="I14">
        <v>36716</v>
      </c>
      <c r="J14">
        <v>36745</v>
      </c>
      <c r="K14">
        <v>36781</v>
      </c>
      <c r="L14">
        <v>36820</v>
      </c>
      <c r="M14">
        <v>36861</v>
      </c>
      <c r="N14">
        <v>36905</v>
      </c>
      <c r="O14">
        <v>36940</v>
      </c>
      <c r="P14">
        <v>36964</v>
      </c>
      <c r="Q14">
        <v>36976</v>
      </c>
      <c r="R14">
        <v>36976</v>
      </c>
      <c r="S14">
        <v>36964</v>
      </c>
      <c r="T14">
        <v>36947</v>
      </c>
      <c r="U14">
        <v>36924</v>
      </c>
      <c r="V14">
        <v>36898</v>
      </c>
      <c r="W14">
        <v>36872</v>
      </c>
      <c r="X14">
        <v>36847</v>
      </c>
      <c r="Y14">
        <v>36822</v>
      </c>
      <c r="Z14">
        <v>36791</v>
      </c>
      <c r="AA14">
        <v>36756</v>
      </c>
      <c r="AB14">
        <v>36715</v>
      </c>
      <c r="AC14">
        <v>36669</v>
      </c>
      <c r="AF14" t="str">
        <v>95+ år</v>
      </c>
    </row>
    <row r="15" spans="1:32" ht="15" x14ac:dyDescent="0.2">
      <c r="A15" t="str">
        <f t="shared" si="1"/>
        <v>ChristiansøAlder i alt</v>
      </c>
      <c r="B15" s="241">
        <v>12</v>
      </c>
      <c r="C15" t="s">
        <v>1425</v>
      </c>
      <c r="D15" t="s">
        <v>1351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</row>
    <row r="16" spans="1:32" ht="15" x14ac:dyDescent="0.2">
      <c r="A16" t="str">
        <f t="shared" si="1"/>
        <v>DragørAlder i alt</v>
      </c>
      <c r="B16" s="241">
        <v>13</v>
      </c>
      <c r="C16" t="s">
        <v>157</v>
      </c>
      <c r="D16" t="s">
        <v>1351</v>
      </c>
      <c r="E16">
        <v>14377</v>
      </c>
      <c r="F16">
        <v>14177</v>
      </c>
      <c r="G16">
        <v>14080</v>
      </c>
      <c r="H16">
        <v>13992</v>
      </c>
      <c r="I16">
        <v>13907</v>
      </c>
      <c r="J16">
        <v>13826</v>
      </c>
      <c r="K16">
        <v>13752</v>
      </c>
      <c r="L16">
        <v>13685</v>
      </c>
      <c r="M16">
        <v>13621</v>
      </c>
      <c r="N16">
        <v>13561</v>
      </c>
      <c r="O16">
        <v>13507</v>
      </c>
      <c r="P16">
        <v>13457</v>
      </c>
      <c r="Q16">
        <v>13410</v>
      </c>
      <c r="R16">
        <v>13366</v>
      </c>
      <c r="S16">
        <v>13324</v>
      </c>
      <c r="T16">
        <v>13286</v>
      </c>
      <c r="U16">
        <v>13247</v>
      </c>
      <c r="V16">
        <v>13211</v>
      </c>
      <c r="W16">
        <v>13181</v>
      </c>
      <c r="X16">
        <v>13156</v>
      </c>
      <c r="Y16">
        <v>13133</v>
      </c>
      <c r="Z16">
        <v>13108</v>
      </c>
      <c r="AA16">
        <v>13084</v>
      </c>
      <c r="AB16">
        <v>13059</v>
      </c>
      <c r="AC16">
        <v>13032</v>
      </c>
    </row>
    <row r="17" spans="1:29" ht="15" x14ac:dyDescent="0.2">
      <c r="A17" t="str">
        <f t="shared" si="1"/>
        <v>EgedalAlder i alt</v>
      </c>
      <c r="B17" s="241">
        <v>14</v>
      </c>
      <c r="C17" t="s">
        <v>158</v>
      </c>
      <c r="D17" t="s">
        <v>1351</v>
      </c>
      <c r="E17">
        <v>45903</v>
      </c>
      <c r="F17">
        <v>45798</v>
      </c>
      <c r="G17">
        <v>46025</v>
      </c>
      <c r="H17">
        <v>46248</v>
      </c>
      <c r="I17">
        <v>46472</v>
      </c>
      <c r="J17">
        <v>46695</v>
      </c>
      <c r="K17">
        <v>46922</v>
      </c>
      <c r="L17">
        <v>47153</v>
      </c>
      <c r="M17">
        <v>47386</v>
      </c>
      <c r="N17">
        <v>47621</v>
      </c>
      <c r="O17">
        <v>47849</v>
      </c>
      <c r="P17">
        <v>48057</v>
      </c>
      <c r="Q17">
        <v>48249</v>
      </c>
      <c r="R17">
        <v>48421</v>
      </c>
      <c r="S17">
        <v>48575</v>
      </c>
      <c r="T17">
        <v>48709</v>
      </c>
      <c r="U17">
        <v>48823</v>
      </c>
      <c r="V17">
        <v>48920</v>
      </c>
      <c r="W17">
        <v>49008</v>
      </c>
      <c r="X17">
        <v>49086</v>
      </c>
      <c r="Y17">
        <v>49153</v>
      </c>
      <c r="Z17">
        <v>49206</v>
      </c>
      <c r="AA17">
        <v>49245</v>
      </c>
      <c r="AB17">
        <v>49270</v>
      </c>
      <c r="AC17">
        <v>49283</v>
      </c>
    </row>
    <row r="18" spans="1:29" ht="15" x14ac:dyDescent="0.2">
      <c r="A18" t="str">
        <f t="shared" si="1"/>
        <v>EsbjergAlder i alt</v>
      </c>
      <c r="B18" s="241">
        <v>15</v>
      </c>
      <c r="C18" t="s">
        <v>196</v>
      </c>
      <c r="D18" t="s">
        <v>1351</v>
      </c>
      <c r="E18">
        <v>115126</v>
      </c>
      <c r="F18">
        <v>114560</v>
      </c>
      <c r="G18">
        <v>114409</v>
      </c>
      <c r="H18">
        <v>114246</v>
      </c>
      <c r="I18">
        <v>114066</v>
      </c>
      <c r="J18">
        <v>113871</v>
      </c>
      <c r="K18">
        <v>113660</v>
      </c>
      <c r="L18">
        <v>113441</v>
      </c>
      <c r="M18">
        <v>113211</v>
      </c>
      <c r="N18">
        <v>112972</v>
      </c>
      <c r="O18">
        <v>112727</v>
      </c>
      <c r="P18">
        <v>112471</v>
      </c>
      <c r="Q18">
        <v>112206</v>
      </c>
      <c r="R18">
        <v>111933</v>
      </c>
      <c r="S18">
        <v>111656</v>
      </c>
      <c r="T18">
        <v>111372</v>
      </c>
      <c r="U18">
        <v>111083</v>
      </c>
      <c r="V18">
        <v>110791</v>
      </c>
      <c r="W18">
        <v>110512</v>
      </c>
      <c r="X18">
        <v>110240</v>
      </c>
      <c r="Y18">
        <v>109978</v>
      </c>
      <c r="Z18">
        <v>109720</v>
      </c>
      <c r="AA18">
        <v>109463</v>
      </c>
      <c r="AB18">
        <v>109209</v>
      </c>
      <c r="AC18">
        <v>108957</v>
      </c>
    </row>
    <row r="19" spans="1:29" ht="15" x14ac:dyDescent="0.2">
      <c r="A19" t="str">
        <f t="shared" si="1"/>
        <v>Faaborg-MidtfynAlder i alt</v>
      </c>
      <c r="B19" s="241">
        <v>16</v>
      </c>
      <c r="C19" t="s">
        <v>198</v>
      </c>
      <c r="D19" t="s">
        <v>1351</v>
      </c>
      <c r="E19">
        <v>52376</v>
      </c>
      <c r="F19">
        <v>52117</v>
      </c>
      <c r="G19">
        <v>52147</v>
      </c>
      <c r="H19">
        <v>52180</v>
      </c>
      <c r="I19">
        <v>52219</v>
      </c>
      <c r="J19">
        <v>52266</v>
      </c>
      <c r="K19">
        <v>52323</v>
      </c>
      <c r="L19">
        <v>52387</v>
      </c>
      <c r="M19">
        <v>52460</v>
      </c>
      <c r="N19">
        <v>52533</v>
      </c>
      <c r="O19" s="51">
        <v>52602</v>
      </c>
      <c r="P19">
        <v>52664</v>
      </c>
      <c r="Q19">
        <v>52721</v>
      </c>
      <c r="R19">
        <v>52767</v>
      </c>
      <c r="S19">
        <v>52803</v>
      </c>
      <c r="T19">
        <v>52831</v>
      </c>
      <c r="U19">
        <v>52850</v>
      </c>
      <c r="V19">
        <v>52859</v>
      </c>
      <c r="W19">
        <v>52859</v>
      </c>
      <c r="X19">
        <v>52859</v>
      </c>
      <c r="Y19">
        <v>52853</v>
      </c>
      <c r="Z19">
        <v>52839</v>
      </c>
      <c r="AA19">
        <v>52815</v>
      </c>
      <c r="AB19">
        <v>52785</v>
      </c>
      <c r="AC19">
        <v>52750</v>
      </c>
    </row>
    <row r="20" spans="1:29" ht="15" x14ac:dyDescent="0.2">
      <c r="A20" t="str">
        <f t="shared" si="1"/>
        <v>FanøAlder i alt</v>
      </c>
      <c r="B20" s="241">
        <v>17</v>
      </c>
      <c r="C20" t="s">
        <v>17</v>
      </c>
      <c r="D20" t="s">
        <v>1351</v>
      </c>
      <c r="E20">
        <v>3233</v>
      </c>
      <c r="F20">
        <v>3165</v>
      </c>
      <c r="G20">
        <v>3125</v>
      </c>
      <c r="H20">
        <v>3088</v>
      </c>
      <c r="I20">
        <v>3050</v>
      </c>
      <c r="J20">
        <v>3017</v>
      </c>
      <c r="K20">
        <v>2982</v>
      </c>
      <c r="L20">
        <v>2954</v>
      </c>
      <c r="M20">
        <v>2925</v>
      </c>
      <c r="N20">
        <v>2894</v>
      </c>
      <c r="O20">
        <v>2867</v>
      </c>
      <c r="P20">
        <v>2839</v>
      </c>
      <c r="Q20">
        <v>2810</v>
      </c>
      <c r="R20">
        <v>2785</v>
      </c>
      <c r="S20">
        <v>2759</v>
      </c>
      <c r="T20">
        <v>2735</v>
      </c>
      <c r="U20">
        <v>2713</v>
      </c>
      <c r="V20">
        <v>2693</v>
      </c>
      <c r="W20">
        <v>2674</v>
      </c>
      <c r="X20">
        <v>2655</v>
      </c>
      <c r="Y20">
        <v>2641</v>
      </c>
      <c r="Z20">
        <v>2625</v>
      </c>
      <c r="AA20">
        <v>2612</v>
      </c>
      <c r="AB20">
        <v>2598</v>
      </c>
      <c r="AC20">
        <v>2586</v>
      </c>
    </row>
    <row r="21" spans="1:29" ht="15" x14ac:dyDescent="0.2">
      <c r="A21" t="str">
        <f t="shared" si="1"/>
        <v>FavrskovAlder i alt</v>
      </c>
      <c r="B21" s="241">
        <v>18</v>
      </c>
      <c r="C21" t="s">
        <v>215</v>
      </c>
      <c r="D21" t="s">
        <v>1351</v>
      </c>
      <c r="E21">
        <v>49557</v>
      </c>
      <c r="F21">
        <v>49454</v>
      </c>
      <c r="G21">
        <v>49607</v>
      </c>
      <c r="H21">
        <v>49771</v>
      </c>
      <c r="I21">
        <v>49948</v>
      </c>
      <c r="J21">
        <v>50140</v>
      </c>
      <c r="K21">
        <v>50347</v>
      </c>
      <c r="L21">
        <v>50570</v>
      </c>
      <c r="M21">
        <v>50808</v>
      </c>
      <c r="N21">
        <v>51056</v>
      </c>
      <c r="O21">
        <v>51307</v>
      </c>
      <c r="P21">
        <v>51552</v>
      </c>
      <c r="Q21">
        <v>51783</v>
      </c>
      <c r="R21">
        <v>52000</v>
      </c>
      <c r="S21">
        <v>52204</v>
      </c>
      <c r="T21">
        <v>52390</v>
      </c>
      <c r="U21">
        <v>52557</v>
      </c>
      <c r="V21">
        <v>52704</v>
      </c>
      <c r="W21">
        <v>52835</v>
      </c>
      <c r="X21">
        <v>52963</v>
      </c>
      <c r="Y21">
        <v>53087</v>
      </c>
      <c r="Z21">
        <v>53199</v>
      </c>
      <c r="AA21">
        <v>53294</v>
      </c>
      <c r="AB21">
        <v>53372</v>
      </c>
      <c r="AC21">
        <v>53438</v>
      </c>
    </row>
    <row r="22" spans="1:29" ht="15" x14ac:dyDescent="0.2">
      <c r="A22" t="str">
        <f t="shared" si="1"/>
        <v>FaxeAlder i alt</v>
      </c>
      <c r="B22" s="241">
        <v>19</v>
      </c>
      <c r="C22" t="s">
        <v>177</v>
      </c>
      <c r="D22" t="s">
        <v>1351</v>
      </c>
      <c r="E22">
        <v>37989</v>
      </c>
      <c r="F22">
        <v>37781</v>
      </c>
      <c r="G22">
        <v>37864</v>
      </c>
      <c r="H22">
        <v>37940</v>
      </c>
      <c r="I22">
        <v>38017</v>
      </c>
      <c r="J22">
        <v>38092</v>
      </c>
      <c r="K22">
        <v>38169</v>
      </c>
      <c r="L22">
        <v>38247</v>
      </c>
      <c r="M22">
        <v>38326</v>
      </c>
      <c r="N22">
        <v>38403</v>
      </c>
      <c r="O22">
        <v>38471</v>
      </c>
      <c r="P22">
        <v>38531</v>
      </c>
      <c r="Q22">
        <v>38583</v>
      </c>
      <c r="R22">
        <v>38625</v>
      </c>
      <c r="S22">
        <v>38658</v>
      </c>
      <c r="T22">
        <v>38684</v>
      </c>
      <c r="U22">
        <v>38702</v>
      </c>
      <c r="V22">
        <v>38716</v>
      </c>
      <c r="W22">
        <v>38725</v>
      </c>
      <c r="X22">
        <v>38732</v>
      </c>
      <c r="Y22">
        <v>38735</v>
      </c>
      <c r="Z22">
        <v>38733</v>
      </c>
      <c r="AA22">
        <v>38724</v>
      </c>
      <c r="AB22">
        <v>38708</v>
      </c>
      <c r="AC22">
        <v>38685</v>
      </c>
    </row>
    <row r="23" spans="1:29" ht="15" x14ac:dyDescent="0.2">
      <c r="A23" t="str">
        <f t="shared" si="1"/>
        <v>FredensborgAlder i alt</v>
      </c>
      <c r="B23" s="241">
        <v>20</v>
      </c>
      <c r="C23" t="s">
        <v>159</v>
      </c>
      <c r="D23" t="s">
        <v>1351</v>
      </c>
      <c r="E23">
        <v>42396</v>
      </c>
      <c r="F23">
        <v>42129</v>
      </c>
      <c r="G23">
        <v>42242</v>
      </c>
      <c r="H23">
        <v>42352</v>
      </c>
      <c r="I23">
        <v>42466</v>
      </c>
      <c r="J23">
        <v>42580</v>
      </c>
      <c r="K23">
        <v>42689</v>
      </c>
      <c r="L23">
        <v>42798</v>
      </c>
      <c r="M23">
        <v>42905</v>
      </c>
      <c r="N23">
        <v>43013</v>
      </c>
      <c r="O23">
        <v>43110</v>
      </c>
      <c r="P23">
        <v>43197</v>
      </c>
      <c r="Q23">
        <v>43271</v>
      </c>
      <c r="R23">
        <v>43333</v>
      </c>
      <c r="S23">
        <v>43383</v>
      </c>
      <c r="T23">
        <v>43425</v>
      </c>
      <c r="U23">
        <v>43457</v>
      </c>
      <c r="V23">
        <v>43483</v>
      </c>
      <c r="W23">
        <v>43502</v>
      </c>
      <c r="X23">
        <v>43517</v>
      </c>
      <c r="Y23">
        <v>43527</v>
      </c>
      <c r="Z23">
        <v>43528</v>
      </c>
      <c r="AA23">
        <v>43520</v>
      </c>
      <c r="AB23">
        <v>43505</v>
      </c>
      <c r="AC23">
        <v>43482</v>
      </c>
    </row>
    <row r="24" spans="1:29" ht="15" x14ac:dyDescent="0.2">
      <c r="A24" t="str">
        <f t="shared" si="1"/>
        <v>FredericiaAlder i alt</v>
      </c>
      <c r="B24" s="241">
        <v>21</v>
      </c>
      <c r="C24" t="s">
        <v>197</v>
      </c>
      <c r="D24" t="s">
        <v>1351</v>
      </c>
      <c r="E24">
        <v>52875</v>
      </c>
      <c r="F24">
        <v>52761</v>
      </c>
      <c r="G24">
        <v>52931</v>
      </c>
      <c r="H24">
        <v>53090</v>
      </c>
      <c r="I24">
        <v>53241</v>
      </c>
      <c r="J24">
        <v>53385</v>
      </c>
      <c r="K24">
        <v>53520</v>
      </c>
      <c r="L24">
        <v>53648</v>
      </c>
      <c r="M24">
        <v>53771</v>
      </c>
      <c r="N24">
        <v>53892</v>
      </c>
      <c r="O24">
        <v>54013</v>
      </c>
      <c r="P24">
        <v>54127</v>
      </c>
      <c r="Q24">
        <v>54232</v>
      </c>
      <c r="R24">
        <v>54328</v>
      </c>
      <c r="S24">
        <v>54415</v>
      </c>
      <c r="T24">
        <v>54496</v>
      </c>
      <c r="U24">
        <v>54570</v>
      </c>
      <c r="V24">
        <v>54636</v>
      </c>
      <c r="W24">
        <v>54693</v>
      </c>
      <c r="X24">
        <v>54745</v>
      </c>
      <c r="Y24">
        <v>54792</v>
      </c>
      <c r="Z24">
        <v>54829</v>
      </c>
      <c r="AA24">
        <v>54857</v>
      </c>
      <c r="AB24">
        <v>54878</v>
      </c>
      <c r="AC24">
        <v>54890</v>
      </c>
    </row>
    <row r="25" spans="1:29" ht="15" x14ac:dyDescent="0.2">
      <c r="A25" t="str">
        <f t="shared" si="1"/>
        <v>FrederiksbergAlder i alt</v>
      </c>
      <c r="B25" s="241">
        <v>22</v>
      </c>
      <c r="C25" t="s">
        <v>151</v>
      </c>
      <c r="D25" t="s">
        <v>1351</v>
      </c>
      <c r="E25">
        <v>105909</v>
      </c>
      <c r="F25">
        <v>104535</v>
      </c>
      <c r="G25">
        <v>104370</v>
      </c>
      <c r="H25">
        <v>104219</v>
      </c>
      <c r="I25">
        <v>104072</v>
      </c>
      <c r="J25">
        <v>103918</v>
      </c>
      <c r="K25">
        <v>103753</v>
      </c>
      <c r="L25">
        <v>103562</v>
      </c>
      <c r="M25">
        <v>103348</v>
      </c>
      <c r="N25">
        <v>103122</v>
      </c>
      <c r="O25">
        <v>102898</v>
      </c>
      <c r="P25">
        <v>102691</v>
      </c>
      <c r="Q25">
        <v>102515</v>
      </c>
      <c r="R25">
        <v>102363</v>
      </c>
      <c r="S25">
        <v>102229</v>
      </c>
      <c r="T25">
        <v>102108</v>
      </c>
      <c r="U25">
        <v>102005</v>
      </c>
      <c r="V25">
        <v>101912</v>
      </c>
      <c r="W25">
        <v>101825</v>
      </c>
      <c r="X25">
        <v>101737</v>
      </c>
      <c r="Y25">
        <v>101657</v>
      </c>
      <c r="Z25">
        <v>101598</v>
      </c>
      <c r="AA25">
        <v>101563</v>
      </c>
      <c r="AB25">
        <v>101548</v>
      </c>
      <c r="AC25">
        <v>101551</v>
      </c>
    </row>
    <row r="26" spans="1:29" ht="15" x14ac:dyDescent="0.2">
      <c r="A26" t="str">
        <f t="shared" si="1"/>
        <v>FrederikshavnAlder i alt</v>
      </c>
      <c r="B26" s="241">
        <v>23</v>
      </c>
      <c r="C26" t="s">
        <v>234</v>
      </c>
      <c r="D26" t="s">
        <v>1351</v>
      </c>
      <c r="E26">
        <v>57606</v>
      </c>
      <c r="F26">
        <v>57069</v>
      </c>
      <c r="G26">
        <v>56755</v>
      </c>
      <c r="H26">
        <v>56451</v>
      </c>
      <c r="I26">
        <v>56154</v>
      </c>
      <c r="J26">
        <v>55866</v>
      </c>
      <c r="K26">
        <v>55588</v>
      </c>
      <c r="L26">
        <v>55320</v>
      </c>
      <c r="M26">
        <v>55059</v>
      </c>
      <c r="N26">
        <v>54805</v>
      </c>
      <c r="O26">
        <v>54550</v>
      </c>
      <c r="P26">
        <v>54291</v>
      </c>
      <c r="Q26">
        <v>54031</v>
      </c>
      <c r="R26">
        <v>53769</v>
      </c>
      <c r="S26">
        <v>53512</v>
      </c>
      <c r="T26">
        <v>53259</v>
      </c>
      <c r="U26">
        <v>53009</v>
      </c>
      <c r="V26">
        <v>52769</v>
      </c>
      <c r="W26">
        <v>52539</v>
      </c>
      <c r="X26">
        <v>52319</v>
      </c>
      <c r="Y26">
        <v>52104</v>
      </c>
      <c r="Z26">
        <v>51892</v>
      </c>
      <c r="AA26">
        <v>51682</v>
      </c>
      <c r="AB26">
        <v>51474</v>
      </c>
      <c r="AC26">
        <v>51266</v>
      </c>
    </row>
    <row r="27" spans="1:29" ht="15" x14ac:dyDescent="0.2">
      <c r="A27" t="str">
        <f t="shared" si="1"/>
        <v>FrederikssundAlder i alt</v>
      </c>
      <c r="B27" s="241">
        <v>24</v>
      </c>
      <c r="C27" t="s">
        <v>160</v>
      </c>
      <c r="D27" t="s">
        <v>1351</v>
      </c>
      <c r="E27">
        <v>47367</v>
      </c>
      <c r="F27">
        <v>47231</v>
      </c>
      <c r="G27">
        <v>47452</v>
      </c>
      <c r="H27">
        <v>47664</v>
      </c>
      <c r="I27">
        <v>47877</v>
      </c>
      <c r="J27">
        <v>48091</v>
      </c>
      <c r="K27">
        <v>48304</v>
      </c>
      <c r="L27">
        <v>48513</v>
      </c>
      <c r="M27">
        <v>48717</v>
      </c>
      <c r="N27">
        <v>48919</v>
      </c>
      <c r="O27">
        <v>49109</v>
      </c>
      <c r="P27">
        <v>49287</v>
      </c>
      <c r="Q27">
        <v>49450</v>
      </c>
      <c r="R27">
        <v>49596</v>
      </c>
      <c r="S27">
        <v>49730</v>
      </c>
      <c r="T27">
        <v>49852</v>
      </c>
      <c r="U27">
        <v>49963</v>
      </c>
      <c r="V27">
        <v>50057</v>
      </c>
      <c r="W27">
        <v>50141</v>
      </c>
      <c r="X27">
        <v>50215</v>
      </c>
      <c r="Y27">
        <v>50281</v>
      </c>
      <c r="Z27">
        <v>50335</v>
      </c>
      <c r="AA27">
        <v>50376</v>
      </c>
      <c r="AB27">
        <v>50406</v>
      </c>
      <c r="AC27">
        <v>50427</v>
      </c>
    </row>
    <row r="28" spans="1:29" ht="15" x14ac:dyDescent="0.2">
      <c r="A28" t="str">
        <f t="shared" si="1"/>
        <v>FuresøAlder i alt</v>
      </c>
      <c r="B28" s="241">
        <v>25</v>
      </c>
      <c r="C28" t="s">
        <v>161</v>
      </c>
      <c r="D28" t="s">
        <v>1351</v>
      </c>
      <c r="E28">
        <v>42811</v>
      </c>
      <c r="F28">
        <v>42632</v>
      </c>
      <c r="G28">
        <v>42802</v>
      </c>
      <c r="H28">
        <v>42972</v>
      </c>
      <c r="I28">
        <v>43139</v>
      </c>
      <c r="J28">
        <v>43309</v>
      </c>
      <c r="K28">
        <v>43469</v>
      </c>
      <c r="L28">
        <v>43630</v>
      </c>
      <c r="M28">
        <v>43800</v>
      </c>
      <c r="N28">
        <v>43968</v>
      </c>
      <c r="O28">
        <v>44133</v>
      </c>
      <c r="P28">
        <v>44286</v>
      </c>
      <c r="Q28">
        <v>44429</v>
      </c>
      <c r="R28">
        <v>44561</v>
      </c>
      <c r="S28">
        <v>44685</v>
      </c>
      <c r="T28">
        <v>44801</v>
      </c>
      <c r="U28">
        <v>44907</v>
      </c>
      <c r="V28">
        <v>44997</v>
      </c>
      <c r="W28">
        <v>45080</v>
      </c>
      <c r="X28">
        <v>45156</v>
      </c>
      <c r="Y28">
        <v>45221</v>
      </c>
      <c r="Z28">
        <v>45270</v>
      </c>
      <c r="AA28">
        <v>45301</v>
      </c>
      <c r="AB28">
        <v>45322</v>
      </c>
      <c r="AC28">
        <v>45330</v>
      </c>
    </row>
    <row r="29" spans="1:29" ht="15" x14ac:dyDescent="0.2">
      <c r="A29" t="str">
        <f t="shared" si="1"/>
        <v>GentofteAlder i alt</v>
      </c>
      <c r="B29" s="241">
        <v>26</v>
      </c>
      <c r="C29" t="s">
        <v>162</v>
      </c>
      <c r="D29" t="s">
        <v>1351</v>
      </c>
      <c r="E29">
        <v>74900</v>
      </c>
      <c r="F29">
        <v>73781</v>
      </c>
      <c r="G29">
        <v>73465</v>
      </c>
      <c r="H29">
        <v>73167</v>
      </c>
      <c r="I29">
        <v>72885</v>
      </c>
      <c r="J29">
        <v>72615</v>
      </c>
      <c r="K29">
        <v>72370</v>
      </c>
      <c r="L29">
        <v>72167</v>
      </c>
      <c r="M29">
        <v>72009</v>
      </c>
      <c r="N29">
        <v>71879</v>
      </c>
      <c r="O29">
        <v>71775</v>
      </c>
      <c r="P29">
        <v>71684</v>
      </c>
      <c r="Q29">
        <v>71605</v>
      </c>
      <c r="R29">
        <v>71535</v>
      </c>
      <c r="S29">
        <v>71486</v>
      </c>
      <c r="T29">
        <v>71434</v>
      </c>
      <c r="U29">
        <v>71389</v>
      </c>
      <c r="V29">
        <v>71357</v>
      </c>
      <c r="W29">
        <v>71354</v>
      </c>
      <c r="X29">
        <v>71348</v>
      </c>
      <c r="Y29">
        <v>71349</v>
      </c>
      <c r="Z29">
        <v>71342</v>
      </c>
      <c r="AA29">
        <v>71324</v>
      </c>
      <c r="AB29">
        <v>71296</v>
      </c>
      <c r="AC29">
        <v>71263</v>
      </c>
    </row>
    <row r="30" spans="1:29" ht="15" x14ac:dyDescent="0.2">
      <c r="A30" t="str">
        <f t="shared" si="1"/>
        <v>GladsaxeAlder i alt</v>
      </c>
      <c r="B30" s="241">
        <v>27</v>
      </c>
      <c r="C30" t="s">
        <v>163</v>
      </c>
      <c r="D30" t="s">
        <v>1351</v>
      </c>
      <c r="E30">
        <v>71257</v>
      </c>
      <c r="F30">
        <v>70716</v>
      </c>
      <c r="G30">
        <v>70868</v>
      </c>
      <c r="H30">
        <v>71025</v>
      </c>
      <c r="I30">
        <v>71176</v>
      </c>
      <c r="J30">
        <v>71323</v>
      </c>
      <c r="K30">
        <v>71467</v>
      </c>
      <c r="L30">
        <v>71603</v>
      </c>
      <c r="M30">
        <v>71734</v>
      </c>
      <c r="N30">
        <v>71863</v>
      </c>
      <c r="O30">
        <v>71992</v>
      </c>
      <c r="P30">
        <v>72123</v>
      </c>
      <c r="Q30">
        <v>72252</v>
      </c>
      <c r="R30">
        <v>72374</v>
      </c>
      <c r="S30">
        <v>72490</v>
      </c>
      <c r="T30">
        <v>72598</v>
      </c>
      <c r="U30">
        <v>72699</v>
      </c>
      <c r="V30">
        <v>72792</v>
      </c>
      <c r="W30">
        <v>72876</v>
      </c>
      <c r="X30">
        <v>72949</v>
      </c>
      <c r="Y30">
        <v>73013</v>
      </c>
      <c r="Z30">
        <v>73070</v>
      </c>
      <c r="AA30">
        <v>73115</v>
      </c>
      <c r="AB30">
        <v>73155</v>
      </c>
      <c r="AC30">
        <v>73189</v>
      </c>
    </row>
    <row r="31" spans="1:29" ht="15" x14ac:dyDescent="0.2">
      <c r="A31" t="str">
        <f t="shared" si="1"/>
        <v>GlostrupAlder i alt</v>
      </c>
      <c r="B31" s="241">
        <v>28</v>
      </c>
      <c r="C31" t="s">
        <v>164</v>
      </c>
      <c r="D31" t="s">
        <v>1351</v>
      </c>
      <c r="E31">
        <v>25068</v>
      </c>
      <c r="F31">
        <v>24928</v>
      </c>
      <c r="G31">
        <v>25058</v>
      </c>
      <c r="H31">
        <v>25187</v>
      </c>
      <c r="I31">
        <v>25315</v>
      </c>
      <c r="J31">
        <v>25436</v>
      </c>
      <c r="K31">
        <v>25550</v>
      </c>
      <c r="L31">
        <v>25659</v>
      </c>
      <c r="M31">
        <v>25761</v>
      </c>
      <c r="N31">
        <v>25859</v>
      </c>
      <c r="O31">
        <v>25951</v>
      </c>
      <c r="P31">
        <v>26040</v>
      </c>
      <c r="Q31">
        <v>26122</v>
      </c>
      <c r="R31">
        <v>26200</v>
      </c>
      <c r="S31">
        <v>26271</v>
      </c>
      <c r="T31">
        <v>26339</v>
      </c>
      <c r="U31">
        <v>26402</v>
      </c>
      <c r="V31">
        <v>26459</v>
      </c>
      <c r="W31">
        <v>26511</v>
      </c>
      <c r="X31">
        <v>26558</v>
      </c>
      <c r="Y31">
        <v>26601</v>
      </c>
      <c r="Z31">
        <v>26642</v>
      </c>
      <c r="AA31">
        <v>26681</v>
      </c>
      <c r="AB31">
        <v>26715</v>
      </c>
      <c r="AC31">
        <v>26750</v>
      </c>
    </row>
    <row r="32" spans="1:29" ht="15" x14ac:dyDescent="0.2">
      <c r="A32" t="str">
        <f t="shared" si="1"/>
        <v>GreveAlder i alt</v>
      </c>
      <c r="B32" s="241">
        <v>29</v>
      </c>
      <c r="C32" t="s">
        <v>178</v>
      </c>
      <c r="D32" t="s">
        <v>1351</v>
      </c>
      <c r="E32">
        <v>54037</v>
      </c>
      <c r="F32">
        <v>53916</v>
      </c>
      <c r="G32">
        <v>54272</v>
      </c>
      <c r="H32">
        <v>54616</v>
      </c>
      <c r="I32">
        <v>54948</v>
      </c>
      <c r="J32">
        <v>55265</v>
      </c>
      <c r="K32">
        <v>55568</v>
      </c>
      <c r="L32">
        <v>55866</v>
      </c>
      <c r="M32">
        <v>56157</v>
      </c>
      <c r="N32">
        <v>56439</v>
      </c>
      <c r="O32">
        <v>56705</v>
      </c>
      <c r="P32">
        <v>56952</v>
      </c>
      <c r="Q32">
        <v>57185</v>
      </c>
      <c r="R32">
        <v>57402</v>
      </c>
      <c r="S32">
        <v>57609</v>
      </c>
      <c r="T32">
        <v>57803</v>
      </c>
      <c r="U32">
        <v>57980</v>
      </c>
      <c r="V32">
        <v>58142</v>
      </c>
      <c r="W32">
        <v>58293</v>
      </c>
      <c r="X32">
        <v>58437</v>
      </c>
      <c r="Y32">
        <v>58570</v>
      </c>
      <c r="Z32">
        <v>58691</v>
      </c>
      <c r="AA32">
        <v>58799</v>
      </c>
      <c r="AB32">
        <v>58891</v>
      </c>
      <c r="AC32">
        <v>58972</v>
      </c>
    </row>
    <row r="33" spans="1:29" ht="15" x14ac:dyDescent="0.2">
      <c r="A33" t="str">
        <f t="shared" si="1"/>
        <v>GribskovAlder i alt</v>
      </c>
      <c r="B33" s="241">
        <v>30</v>
      </c>
      <c r="C33" t="s">
        <v>165</v>
      </c>
      <c r="D33" t="s">
        <v>1351</v>
      </c>
      <c r="E33">
        <v>41958</v>
      </c>
      <c r="F33">
        <v>41653</v>
      </c>
      <c r="G33">
        <v>41739</v>
      </c>
      <c r="H33">
        <v>41829</v>
      </c>
      <c r="I33">
        <v>41925</v>
      </c>
      <c r="J33">
        <v>42024</v>
      </c>
      <c r="K33">
        <v>42123</v>
      </c>
      <c r="L33">
        <v>42218</v>
      </c>
      <c r="M33">
        <v>42314</v>
      </c>
      <c r="N33">
        <v>42403</v>
      </c>
      <c r="O33">
        <v>42486</v>
      </c>
      <c r="P33">
        <v>42558</v>
      </c>
      <c r="Q33">
        <v>42617</v>
      </c>
      <c r="R33">
        <v>42667</v>
      </c>
      <c r="S33">
        <v>42708</v>
      </c>
      <c r="T33">
        <v>42740</v>
      </c>
      <c r="U33">
        <v>42761</v>
      </c>
      <c r="V33">
        <v>42773</v>
      </c>
      <c r="W33">
        <v>42778</v>
      </c>
      <c r="X33">
        <v>42779</v>
      </c>
      <c r="Y33">
        <v>42772</v>
      </c>
      <c r="Z33">
        <v>42757</v>
      </c>
      <c r="AA33">
        <v>42734</v>
      </c>
      <c r="AB33">
        <v>42703</v>
      </c>
      <c r="AC33">
        <v>42666</v>
      </c>
    </row>
    <row r="34" spans="1:29" ht="15" x14ac:dyDescent="0.2">
      <c r="A34" t="str">
        <f t="shared" si="1"/>
        <v>GuldborgsundAlder i alt</v>
      </c>
      <c r="B34" s="241">
        <v>31</v>
      </c>
      <c r="C34" t="s">
        <v>179</v>
      </c>
      <c r="D34" t="s">
        <v>1351</v>
      </c>
      <c r="E34">
        <v>59187</v>
      </c>
      <c r="F34">
        <v>58652</v>
      </c>
      <c r="G34">
        <v>58415</v>
      </c>
      <c r="H34">
        <v>58184</v>
      </c>
      <c r="I34">
        <v>57959</v>
      </c>
      <c r="J34">
        <v>57740</v>
      </c>
      <c r="K34">
        <v>57525</v>
      </c>
      <c r="L34">
        <v>57316</v>
      </c>
      <c r="M34">
        <v>57113</v>
      </c>
      <c r="N34">
        <v>56917</v>
      </c>
      <c r="O34">
        <v>56722</v>
      </c>
      <c r="P34">
        <v>56525</v>
      </c>
      <c r="Q34">
        <v>56325</v>
      </c>
      <c r="R34">
        <v>56128</v>
      </c>
      <c r="S34">
        <v>55938</v>
      </c>
      <c r="T34">
        <v>55748</v>
      </c>
      <c r="U34">
        <v>55561</v>
      </c>
      <c r="V34">
        <v>55378</v>
      </c>
      <c r="W34">
        <v>55203</v>
      </c>
      <c r="X34">
        <v>55036</v>
      </c>
      <c r="Y34">
        <v>54876</v>
      </c>
      <c r="Z34">
        <v>54718</v>
      </c>
      <c r="AA34">
        <v>54564</v>
      </c>
      <c r="AB34">
        <v>54413</v>
      </c>
      <c r="AC34">
        <v>54268</v>
      </c>
    </row>
    <row r="35" spans="1:29" ht="15" x14ac:dyDescent="0.2">
      <c r="A35" t="str">
        <f t="shared" si="1"/>
        <v>HaderslevAlder i alt</v>
      </c>
      <c r="B35" s="241">
        <v>32</v>
      </c>
      <c r="C35" t="s">
        <v>199</v>
      </c>
      <c r="D35" t="s">
        <v>1351</v>
      </c>
      <c r="E35">
        <v>55244</v>
      </c>
      <c r="F35">
        <v>54747</v>
      </c>
      <c r="G35">
        <v>54566</v>
      </c>
      <c r="H35">
        <v>54390</v>
      </c>
      <c r="I35">
        <v>54221</v>
      </c>
      <c r="J35">
        <v>54056</v>
      </c>
      <c r="K35">
        <v>53904</v>
      </c>
      <c r="L35">
        <v>53769</v>
      </c>
      <c r="M35">
        <v>53644</v>
      </c>
      <c r="N35">
        <v>53532</v>
      </c>
      <c r="O35">
        <v>53425</v>
      </c>
      <c r="P35">
        <v>53320</v>
      </c>
      <c r="Q35">
        <v>53216</v>
      </c>
      <c r="R35">
        <v>53108</v>
      </c>
      <c r="S35">
        <v>53000</v>
      </c>
      <c r="T35">
        <v>52891</v>
      </c>
      <c r="U35">
        <v>52779</v>
      </c>
      <c r="V35">
        <v>52669</v>
      </c>
      <c r="W35">
        <v>52562</v>
      </c>
      <c r="X35">
        <v>52460</v>
      </c>
      <c r="Y35">
        <v>52361</v>
      </c>
      <c r="Z35">
        <v>52264</v>
      </c>
      <c r="AA35">
        <v>52165</v>
      </c>
      <c r="AB35">
        <v>52063</v>
      </c>
      <c r="AC35">
        <v>51958</v>
      </c>
    </row>
    <row r="36" spans="1:29" ht="15" x14ac:dyDescent="0.2">
      <c r="A36" t="str">
        <f t="shared" ref="A36:A67" si="2">C36&amp;D36</f>
        <v>HalsnæsAlder i alt</v>
      </c>
      <c r="B36" s="241">
        <v>33</v>
      </c>
      <c r="C36" t="s">
        <v>276</v>
      </c>
      <c r="D36" t="s">
        <v>1351</v>
      </c>
      <c r="E36">
        <v>31690</v>
      </c>
      <c r="F36">
        <v>31454</v>
      </c>
      <c r="G36">
        <v>31457</v>
      </c>
      <c r="H36">
        <v>31459</v>
      </c>
      <c r="I36">
        <v>31459</v>
      </c>
      <c r="J36">
        <v>31458</v>
      </c>
      <c r="K36">
        <v>31457</v>
      </c>
      <c r="L36">
        <v>31456</v>
      </c>
      <c r="M36">
        <v>31453</v>
      </c>
      <c r="N36">
        <v>31447</v>
      </c>
      <c r="O36">
        <v>31438</v>
      </c>
      <c r="P36">
        <v>31426</v>
      </c>
      <c r="Q36">
        <v>31412</v>
      </c>
      <c r="R36">
        <v>31393</v>
      </c>
      <c r="S36">
        <v>31372</v>
      </c>
      <c r="T36">
        <v>31345</v>
      </c>
      <c r="U36">
        <v>31314</v>
      </c>
      <c r="V36">
        <v>31283</v>
      </c>
      <c r="W36">
        <v>31252</v>
      </c>
      <c r="X36">
        <v>31220</v>
      </c>
      <c r="Y36">
        <v>31190</v>
      </c>
      <c r="Z36">
        <v>31156</v>
      </c>
      <c r="AA36">
        <v>31117</v>
      </c>
      <c r="AB36">
        <v>31077</v>
      </c>
      <c r="AC36">
        <v>31034</v>
      </c>
    </row>
    <row r="37" spans="1:29" ht="15" x14ac:dyDescent="0.2">
      <c r="A37" t="str">
        <f t="shared" si="2"/>
        <v>HedenstedAlder i alt</v>
      </c>
      <c r="B37" s="241">
        <v>34</v>
      </c>
      <c r="C37" t="s">
        <v>216</v>
      </c>
      <c r="D37" t="s">
        <v>1351</v>
      </c>
      <c r="E37">
        <v>48467</v>
      </c>
      <c r="F37">
        <v>48433</v>
      </c>
      <c r="G37">
        <v>48693</v>
      </c>
      <c r="H37">
        <v>48969</v>
      </c>
      <c r="I37">
        <v>49256</v>
      </c>
      <c r="J37">
        <v>49549</v>
      </c>
      <c r="K37">
        <v>49849</v>
      </c>
      <c r="L37">
        <v>50152</v>
      </c>
      <c r="M37">
        <v>50459</v>
      </c>
      <c r="N37">
        <v>50762</v>
      </c>
      <c r="O37">
        <v>51058</v>
      </c>
      <c r="P37">
        <v>51343</v>
      </c>
      <c r="Q37">
        <v>51611</v>
      </c>
      <c r="R37">
        <v>51864</v>
      </c>
      <c r="S37">
        <v>52099</v>
      </c>
      <c r="T37">
        <v>52323</v>
      </c>
      <c r="U37">
        <v>52533</v>
      </c>
      <c r="V37">
        <v>52728</v>
      </c>
      <c r="W37">
        <v>52907</v>
      </c>
      <c r="X37">
        <v>53080</v>
      </c>
      <c r="Y37">
        <v>53244</v>
      </c>
      <c r="Z37">
        <v>53397</v>
      </c>
      <c r="AA37">
        <v>53532</v>
      </c>
      <c r="AB37">
        <v>53654</v>
      </c>
      <c r="AC37">
        <v>53763</v>
      </c>
    </row>
    <row r="38" spans="1:29" ht="15" x14ac:dyDescent="0.2">
      <c r="A38" t="str">
        <f t="shared" si="2"/>
        <v>HelsingørAlder i alt</v>
      </c>
      <c r="B38" s="241">
        <v>35</v>
      </c>
      <c r="C38" t="s">
        <v>166</v>
      </c>
      <c r="D38" t="s">
        <v>1351</v>
      </c>
      <c r="E38">
        <v>64160</v>
      </c>
      <c r="F38">
        <v>63849</v>
      </c>
      <c r="G38">
        <v>63960</v>
      </c>
      <c r="H38">
        <v>64074</v>
      </c>
      <c r="I38">
        <v>64190</v>
      </c>
      <c r="J38">
        <v>64307</v>
      </c>
      <c r="K38">
        <v>64430</v>
      </c>
      <c r="L38">
        <v>64559</v>
      </c>
      <c r="M38">
        <v>64688</v>
      </c>
      <c r="N38">
        <v>64818</v>
      </c>
      <c r="O38">
        <v>64937</v>
      </c>
      <c r="P38">
        <v>65040</v>
      </c>
      <c r="Q38">
        <v>65123</v>
      </c>
      <c r="R38">
        <v>65189</v>
      </c>
      <c r="S38">
        <v>65244</v>
      </c>
      <c r="T38">
        <v>65288</v>
      </c>
      <c r="U38">
        <v>65321</v>
      </c>
      <c r="V38">
        <v>65344</v>
      </c>
      <c r="W38">
        <v>65363</v>
      </c>
      <c r="X38">
        <v>65380</v>
      </c>
      <c r="Y38">
        <v>65395</v>
      </c>
      <c r="Z38">
        <v>65390</v>
      </c>
      <c r="AA38">
        <v>65368</v>
      </c>
      <c r="AB38">
        <v>65335</v>
      </c>
      <c r="AC38">
        <v>65289</v>
      </c>
    </row>
    <row r="39" spans="1:29" ht="15" x14ac:dyDescent="0.2">
      <c r="A39" t="str">
        <f t="shared" si="2"/>
        <v>HerlevAlder i alt</v>
      </c>
      <c r="B39" s="241">
        <v>36</v>
      </c>
      <c r="C39" t="s">
        <v>167</v>
      </c>
      <c r="D39" t="s">
        <v>1351</v>
      </c>
      <c r="E39">
        <v>31107</v>
      </c>
      <c r="F39">
        <v>31069</v>
      </c>
      <c r="G39">
        <v>31314</v>
      </c>
      <c r="H39">
        <v>31553</v>
      </c>
      <c r="I39">
        <v>31781</v>
      </c>
      <c r="J39">
        <v>32000</v>
      </c>
      <c r="K39">
        <v>32211</v>
      </c>
      <c r="L39">
        <v>32411</v>
      </c>
      <c r="M39">
        <v>32600</v>
      </c>
      <c r="N39">
        <v>32782</v>
      </c>
      <c r="O39">
        <v>32956</v>
      </c>
      <c r="P39">
        <v>33124</v>
      </c>
      <c r="Q39">
        <v>33288</v>
      </c>
      <c r="R39">
        <v>33448</v>
      </c>
      <c r="S39">
        <v>33601</v>
      </c>
      <c r="T39">
        <v>33747</v>
      </c>
      <c r="U39">
        <v>33887</v>
      </c>
      <c r="V39">
        <v>34018</v>
      </c>
      <c r="W39">
        <v>34143</v>
      </c>
      <c r="X39">
        <v>34257</v>
      </c>
      <c r="Y39">
        <v>34361</v>
      </c>
      <c r="Z39">
        <v>34457</v>
      </c>
      <c r="AA39">
        <v>34549</v>
      </c>
      <c r="AB39">
        <v>34631</v>
      </c>
      <c r="AC39">
        <v>34707</v>
      </c>
    </row>
    <row r="40" spans="1:29" ht="15" x14ac:dyDescent="0.2">
      <c r="A40" t="str">
        <f t="shared" si="2"/>
        <v>HerningAlder i alt</v>
      </c>
      <c r="B40" s="241">
        <v>37</v>
      </c>
      <c r="C40" t="s">
        <v>217</v>
      </c>
      <c r="D40" t="s">
        <v>1351</v>
      </c>
      <c r="E40">
        <v>90118</v>
      </c>
      <c r="F40">
        <v>89636</v>
      </c>
      <c r="G40">
        <v>89598</v>
      </c>
      <c r="H40">
        <v>89547</v>
      </c>
      <c r="I40">
        <v>89489</v>
      </c>
      <c r="J40">
        <v>89421</v>
      </c>
      <c r="K40">
        <v>89346</v>
      </c>
      <c r="L40">
        <v>89259</v>
      </c>
      <c r="M40">
        <v>89171</v>
      </c>
      <c r="N40">
        <v>89091</v>
      </c>
      <c r="O40">
        <v>89018</v>
      </c>
      <c r="P40">
        <v>88939</v>
      </c>
      <c r="Q40">
        <v>88845</v>
      </c>
      <c r="R40">
        <v>88729</v>
      </c>
      <c r="S40">
        <v>88603</v>
      </c>
      <c r="T40">
        <v>88475</v>
      </c>
      <c r="U40">
        <v>88342</v>
      </c>
      <c r="V40">
        <v>88206</v>
      </c>
      <c r="W40">
        <v>88066</v>
      </c>
      <c r="X40">
        <v>87932</v>
      </c>
      <c r="Y40">
        <v>87807</v>
      </c>
      <c r="Z40">
        <v>87687</v>
      </c>
      <c r="AA40">
        <v>87564</v>
      </c>
      <c r="AB40">
        <v>87438</v>
      </c>
      <c r="AC40">
        <v>87308</v>
      </c>
    </row>
    <row r="41" spans="1:29" ht="15" x14ac:dyDescent="0.2">
      <c r="A41" t="str">
        <f t="shared" si="2"/>
        <v>HillerødAlder i alt</v>
      </c>
      <c r="B41" s="241">
        <v>38</v>
      </c>
      <c r="C41" t="s">
        <v>168</v>
      </c>
      <c r="D41" t="s">
        <v>1351</v>
      </c>
      <c r="E41">
        <v>55550</v>
      </c>
      <c r="F41">
        <v>55583</v>
      </c>
      <c r="G41">
        <v>56080</v>
      </c>
      <c r="H41">
        <v>56559</v>
      </c>
      <c r="I41">
        <v>57015</v>
      </c>
      <c r="J41">
        <v>57450</v>
      </c>
      <c r="K41">
        <v>57872</v>
      </c>
      <c r="L41">
        <v>58282</v>
      </c>
      <c r="M41">
        <v>58680</v>
      </c>
      <c r="N41">
        <v>59065</v>
      </c>
      <c r="O41">
        <v>59439</v>
      </c>
      <c r="P41">
        <v>59792</v>
      </c>
      <c r="Q41">
        <v>60125</v>
      </c>
      <c r="R41">
        <v>60434</v>
      </c>
      <c r="S41">
        <v>60720</v>
      </c>
      <c r="T41">
        <v>60985</v>
      </c>
      <c r="U41">
        <v>61226</v>
      </c>
      <c r="V41">
        <v>61444</v>
      </c>
      <c r="W41">
        <v>61648</v>
      </c>
      <c r="X41">
        <v>61839</v>
      </c>
      <c r="Y41">
        <v>62016</v>
      </c>
      <c r="Z41">
        <v>62176</v>
      </c>
      <c r="AA41">
        <v>62315</v>
      </c>
      <c r="AB41">
        <v>62435</v>
      </c>
      <c r="AC41">
        <v>62535</v>
      </c>
    </row>
    <row r="42" spans="1:29" ht="15" x14ac:dyDescent="0.2">
      <c r="A42" t="str">
        <f t="shared" si="2"/>
        <v>HjørringAlder i alt</v>
      </c>
      <c r="B42" s="241">
        <v>39</v>
      </c>
      <c r="C42" t="s">
        <v>235</v>
      </c>
      <c r="D42" t="s">
        <v>1351</v>
      </c>
      <c r="E42">
        <v>63056</v>
      </c>
      <c r="F42">
        <v>62544</v>
      </c>
      <c r="G42">
        <v>62246</v>
      </c>
      <c r="H42">
        <v>61958</v>
      </c>
      <c r="I42">
        <v>61676</v>
      </c>
      <c r="J42">
        <v>61401</v>
      </c>
      <c r="K42">
        <v>61133</v>
      </c>
      <c r="L42">
        <v>60876</v>
      </c>
      <c r="M42">
        <v>60626</v>
      </c>
      <c r="N42">
        <v>60387</v>
      </c>
      <c r="O42">
        <v>60147</v>
      </c>
      <c r="P42">
        <v>59902</v>
      </c>
      <c r="Q42">
        <v>59655</v>
      </c>
      <c r="R42">
        <v>59404</v>
      </c>
      <c r="S42">
        <v>59156</v>
      </c>
      <c r="T42">
        <v>58905</v>
      </c>
      <c r="U42">
        <v>58661</v>
      </c>
      <c r="V42">
        <v>58415</v>
      </c>
      <c r="W42">
        <v>58177</v>
      </c>
      <c r="X42">
        <v>57948</v>
      </c>
      <c r="Y42">
        <v>57723</v>
      </c>
      <c r="Z42">
        <v>57501</v>
      </c>
      <c r="AA42">
        <v>57282</v>
      </c>
      <c r="AB42">
        <v>57065</v>
      </c>
      <c r="AC42">
        <v>56850</v>
      </c>
    </row>
    <row r="43" spans="1:29" ht="15" x14ac:dyDescent="0.2">
      <c r="A43" t="str">
        <f t="shared" si="2"/>
        <v>HolbækAlder i alt</v>
      </c>
      <c r="B43" s="241">
        <v>40</v>
      </c>
      <c r="C43" t="s">
        <v>180</v>
      </c>
      <c r="D43" t="s">
        <v>1351</v>
      </c>
      <c r="E43">
        <v>74960</v>
      </c>
      <c r="F43">
        <v>74767</v>
      </c>
      <c r="G43">
        <v>75079</v>
      </c>
      <c r="H43">
        <v>75370</v>
      </c>
      <c r="I43">
        <v>75646</v>
      </c>
      <c r="J43">
        <v>75914</v>
      </c>
      <c r="K43">
        <v>76181</v>
      </c>
      <c r="L43">
        <v>76445</v>
      </c>
      <c r="M43">
        <v>76701</v>
      </c>
      <c r="N43">
        <v>76945</v>
      </c>
      <c r="O43">
        <v>77173</v>
      </c>
      <c r="P43">
        <v>77377</v>
      </c>
      <c r="Q43">
        <v>77556</v>
      </c>
      <c r="R43">
        <v>77715</v>
      </c>
      <c r="S43">
        <v>77849</v>
      </c>
      <c r="T43">
        <v>77965</v>
      </c>
      <c r="U43">
        <v>78069</v>
      </c>
      <c r="V43">
        <v>78161</v>
      </c>
      <c r="W43">
        <v>78242</v>
      </c>
      <c r="X43">
        <v>78314</v>
      </c>
      <c r="Y43">
        <v>78377</v>
      </c>
      <c r="Z43">
        <v>78427</v>
      </c>
      <c r="AA43">
        <v>78461</v>
      </c>
      <c r="AB43">
        <v>78481</v>
      </c>
      <c r="AC43">
        <v>78487</v>
      </c>
    </row>
    <row r="44" spans="1:29" ht="15" x14ac:dyDescent="0.2">
      <c r="A44" t="str">
        <f t="shared" si="2"/>
        <v>HolstebroAlder i alt</v>
      </c>
      <c r="B44" s="241">
        <v>41</v>
      </c>
      <c r="C44" t="s">
        <v>218</v>
      </c>
      <c r="D44" t="s">
        <v>1351</v>
      </c>
      <c r="E44">
        <v>59254</v>
      </c>
      <c r="F44">
        <v>58925</v>
      </c>
      <c r="G44">
        <v>58881</v>
      </c>
      <c r="H44">
        <v>58827</v>
      </c>
      <c r="I44">
        <v>58761</v>
      </c>
      <c r="J44">
        <v>58691</v>
      </c>
      <c r="K44">
        <v>58618</v>
      </c>
      <c r="L44">
        <v>58541</v>
      </c>
      <c r="M44">
        <v>58464</v>
      </c>
      <c r="N44">
        <v>58390</v>
      </c>
      <c r="O44">
        <v>58317</v>
      </c>
      <c r="P44">
        <v>58234</v>
      </c>
      <c r="Q44">
        <v>58138</v>
      </c>
      <c r="R44">
        <v>58032</v>
      </c>
      <c r="S44">
        <v>57924</v>
      </c>
      <c r="T44">
        <v>57813</v>
      </c>
      <c r="U44">
        <v>57697</v>
      </c>
      <c r="V44">
        <v>57579</v>
      </c>
      <c r="W44">
        <v>57459</v>
      </c>
      <c r="X44">
        <v>57345</v>
      </c>
      <c r="Y44">
        <v>57237</v>
      </c>
      <c r="Z44">
        <v>57132</v>
      </c>
      <c r="AA44">
        <v>57029</v>
      </c>
      <c r="AB44">
        <v>56927</v>
      </c>
      <c r="AC44">
        <v>56822</v>
      </c>
    </row>
    <row r="45" spans="1:29" ht="15" x14ac:dyDescent="0.2">
      <c r="A45" t="str">
        <f t="shared" si="2"/>
        <v>HorsensAlder i alt</v>
      </c>
      <c r="B45" s="241">
        <v>42</v>
      </c>
      <c r="C45" t="s">
        <v>219</v>
      </c>
      <c r="D45" t="s">
        <v>1351</v>
      </c>
      <c r="E45">
        <v>99316</v>
      </c>
      <c r="F45">
        <v>100059</v>
      </c>
      <c r="G45">
        <v>101290</v>
      </c>
      <c r="H45">
        <v>102499</v>
      </c>
      <c r="I45">
        <v>103679</v>
      </c>
      <c r="J45">
        <v>104817</v>
      </c>
      <c r="K45">
        <v>105917</v>
      </c>
      <c r="L45">
        <v>106988</v>
      </c>
      <c r="M45">
        <v>108037</v>
      </c>
      <c r="N45">
        <v>109068</v>
      </c>
      <c r="O45">
        <v>110081</v>
      </c>
      <c r="P45">
        <v>111068</v>
      </c>
      <c r="Q45">
        <v>112017</v>
      </c>
      <c r="R45">
        <v>112924</v>
      </c>
      <c r="S45">
        <v>113795</v>
      </c>
      <c r="T45">
        <v>114625</v>
      </c>
      <c r="U45">
        <v>115413</v>
      </c>
      <c r="V45">
        <v>116155</v>
      </c>
      <c r="W45">
        <v>116858</v>
      </c>
      <c r="X45">
        <v>117537</v>
      </c>
      <c r="Y45">
        <v>118197</v>
      </c>
      <c r="Z45">
        <v>118833</v>
      </c>
      <c r="AA45">
        <v>119438</v>
      </c>
      <c r="AB45">
        <v>120015</v>
      </c>
      <c r="AC45">
        <v>120560</v>
      </c>
    </row>
    <row r="46" spans="1:29" ht="15" x14ac:dyDescent="0.2">
      <c r="A46" t="str">
        <f t="shared" si="2"/>
        <v>HvidovreAlder i alt</v>
      </c>
      <c r="B46" s="241">
        <v>43</v>
      </c>
      <c r="C46" t="s">
        <v>169</v>
      </c>
      <c r="D46" t="s">
        <v>1351</v>
      </c>
      <c r="E46">
        <v>53895</v>
      </c>
      <c r="F46">
        <v>53477</v>
      </c>
      <c r="G46">
        <v>53522</v>
      </c>
      <c r="H46">
        <v>53569</v>
      </c>
      <c r="I46">
        <v>53623</v>
      </c>
      <c r="J46">
        <v>53674</v>
      </c>
      <c r="K46">
        <v>53720</v>
      </c>
      <c r="L46">
        <v>53765</v>
      </c>
      <c r="M46">
        <v>53809</v>
      </c>
      <c r="N46">
        <v>53847</v>
      </c>
      <c r="O46">
        <v>53880</v>
      </c>
      <c r="P46">
        <v>53906</v>
      </c>
      <c r="Q46">
        <v>53930</v>
      </c>
      <c r="R46">
        <v>53952</v>
      </c>
      <c r="S46">
        <v>53975</v>
      </c>
      <c r="T46">
        <v>53999</v>
      </c>
      <c r="U46">
        <v>54020</v>
      </c>
      <c r="V46">
        <v>54041</v>
      </c>
      <c r="W46">
        <v>54059</v>
      </c>
      <c r="X46">
        <v>54075</v>
      </c>
      <c r="Y46">
        <v>54086</v>
      </c>
      <c r="Z46">
        <v>54092</v>
      </c>
      <c r="AA46">
        <v>54095</v>
      </c>
      <c r="AB46">
        <v>54092</v>
      </c>
      <c r="AC46">
        <v>54087</v>
      </c>
    </row>
    <row r="47" spans="1:29" ht="15" x14ac:dyDescent="0.2">
      <c r="A47" t="str">
        <f t="shared" si="2"/>
        <v>Høje-TaastrupAlder i alt</v>
      </c>
      <c r="B47" s="241">
        <v>44</v>
      </c>
      <c r="C47" t="s">
        <v>19</v>
      </c>
      <c r="D47" t="s">
        <v>1351</v>
      </c>
      <c r="E47">
        <v>60271</v>
      </c>
      <c r="F47">
        <v>60555</v>
      </c>
      <c r="G47">
        <v>61474</v>
      </c>
      <c r="H47">
        <v>62341</v>
      </c>
      <c r="I47">
        <v>63160</v>
      </c>
      <c r="J47">
        <v>63938</v>
      </c>
      <c r="K47">
        <v>64673</v>
      </c>
      <c r="L47">
        <v>65369</v>
      </c>
      <c r="M47">
        <v>66027</v>
      </c>
      <c r="N47">
        <v>66650</v>
      </c>
      <c r="O47">
        <v>67239</v>
      </c>
      <c r="P47">
        <v>67797</v>
      </c>
      <c r="Q47">
        <v>68325</v>
      </c>
      <c r="R47">
        <v>68823</v>
      </c>
      <c r="S47">
        <v>69290</v>
      </c>
      <c r="T47">
        <v>69723</v>
      </c>
      <c r="U47">
        <v>70128</v>
      </c>
      <c r="V47">
        <v>70504</v>
      </c>
      <c r="W47">
        <v>70853</v>
      </c>
      <c r="X47">
        <v>71174</v>
      </c>
      <c r="Y47">
        <v>71474</v>
      </c>
      <c r="Z47">
        <v>71751</v>
      </c>
      <c r="AA47">
        <v>72002</v>
      </c>
      <c r="AB47">
        <v>72231</v>
      </c>
      <c r="AC47">
        <v>72439</v>
      </c>
    </row>
    <row r="48" spans="1:29" ht="15" x14ac:dyDescent="0.2">
      <c r="A48" t="str">
        <f t="shared" si="2"/>
        <v>HørsholmAlder i alt</v>
      </c>
      <c r="B48" s="241">
        <v>45</v>
      </c>
      <c r="C48" t="s">
        <v>170</v>
      </c>
      <c r="D48" t="s">
        <v>1351</v>
      </c>
      <c r="E48">
        <v>25133</v>
      </c>
      <c r="F48">
        <v>24811</v>
      </c>
      <c r="G48">
        <v>24729</v>
      </c>
      <c r="H48">
        <v>24655</v>
      </c>
      <c r="I48">
        <v>24595</v>
      </c>
      <c r="J48">
        <v>24542</v>
      </c>
      <c r="K48">
        <v>24500</v>
      </c>
      <c r="L48">
        <v>24473</v>
      </c>
      <c r="M48">
        <v>24459</v>
      </c>
      <c r="N48">
        <v>24452</v>
      </c>
      <c r="O48">
        <v>24451</v>
      </c>
      <c r="P48">
        <v>24452</v>
      </c>
      <c r="Q48">
        <v>24453</v>
      </c>
      <c r="R48">
        <v>24451</v>
      </c>
      <c r="S48">
        <v>24448</v>
      </c>
      <c r="T48">
        <v>24447</v>
      </c>
      <c r="U48">
        <v>24444</v>
      </c>
      <c r="V48">
        <v>24440</v>
      </c>
      <c r="W48">
        <v>24443</v>
      </c>
      <c r="X48">
        <v>24447</v>
      </c>
      <c r="Y48">
        <v>24449</v>
      </c>
      <c r="Z48">
        <v>24446</v>
      </c>
      <c r="AA48">
        <v>24437</v>
      </c>
      <c r="AB48">
        <v>24422</v>
      </c>
      <c r="AC48">
        <v>24403</v>
      </c>
    </row>
    <row r="49" spans="1:29" ht="15" x14ac:dyDescent="0.2">
      <c r="A49" t="str">
        <f t="shared" si="2"/>
        <v>Ikast-BrandeAlder i alt</v>
      </c>
      <c r="B49" s="241">
        <v>46</v>
      </c>
      <c r="C49" t="s">
        <v>220</v>
      </c>
      <c r="D49" t="s">
        <v>1351</v>
      </c>
      <c r="E49">
        <v>43259</v>
      </c>
      <c r="F49">
        <v>43116</v>
      </c>
      <c r="G49">
        <v>43271</v>
      </c>
      <c r="H49">
        <v>43408</v>
      </c>
      <c r="I49">
        <v>43538</v>
      </c>
      <c r="J49">
        <v>43664</v>
      </c>
      <c r="K49">
        <v>43785</v>
      </c>
      <c r="L49">
        <v>43907</v>
      </c>
      <c r="M49">
        <v>44028</v>
      </c>
      <c r="N49">
        <v>44146</v>
      </c>
      <c r="O49">
        <v>44259</v>
      </c>
      <c r="P49">
        <v>44359</v>
      </c>
      <c r="Q49">
        <v>44452</v>
      </c>
      <c r="R49">
        <v>44530</v>
      </c>
      <c r="S49">
        <v>44598</v>
      </c>
      <c r="T49">
        <v>44651</v>
      </c>
      <c r="U49">
        <v>44693</v>
      </c>
      <c r="V49">
        <v>44731</v>
      </c>
      <c r="W49">
        <v>44763</v>
      </c>
      <c r="X49">
        <v>44792</v>
      </c>
      <c r="Y49">
        <v>44817</v>
      </c>
      <c r="Z49">
        <v>44832</v>
      </c>
      <c r="AA49">
        <v>44840</v>
      </c>
      <c r="AB49">
        <v>44842</v>
      </c>
      <c r="AC49">
        <v>44836</v>
      </c>
    </row>
    <row r="50" spans="1:29" ht="15" x14ac:dyDescent="0.2">
      <c r="A50" t="str">
        <f t="shared" si="2"/>
        <v>IshøjAlder i alt</v>
      </c>
      <c r="B50" s="241">
        <v>47</v>
      </c>
      <c r="C50" t="s">
        <v>171</v>
      </c>
      <c r="D50" t="s">
        <v>1351</v>
      </c>
      <c r="E50">
        <v>24552</v>
      </c>
      <c r="F50">
        <v>24432</v>
      </c>
      <c r="G50">
        <v>24549</v>
      </c>
      <c r="H50">
        <v>24659</v>
      </c>
      <c r="I50">
        <v>24763</v>
      </c>
      <c r="J50">
        <v>24855</v>
      </c>
      <c r="K50">
        <v>24941</v>
      </c>
      <c r="L50">
        <v>25020</v>
      </c>
      <c r="M50">
        <v>25090</v>
      </c>
      <c r="N50">
        <v>25155</v>
      </c>
      <c r="O50">
        <v>25215</v>
      </c>
      <c r="P50">
        <v>25270</v>
      </c>
      <c r="Q50">
        <v>25323</v>
      </c>
      <c r="R50">
        <v>25373</v>
      </c>
      <c r="S50">
        <v>25421</v>
      </c>
      <c r="T50">
        <v>25470</v>
      </c>
      <c r="U50">
        <v>25514</v>
      </c>
      <c r="V50">
        <v>25557</v>
      </c>
      <c r="W50">
        <v>25597</v>
      </c>
      <c r="X50">
        <v>25636</v>
      </c>
      <c r="Y50">
        <v>25672</v>
      </c>
      <c r="Z50">
        <v>25709</v>
      </c>
      <c r="AA50">
        <v>25744</v>
      </c>
      <c r="AB50">
        <v>25779</v>
      </c>
      <c r="AC50">
        <v>25810</v>
      </c>
    </row>
    <row r="51" spans="1:29" ht="15" x14ac:dyDescent="0.2">
      <c r="A51" t="str">
        <f t="shared" si="2"/>
        <v>JammerbugtAlder i alt</v>
      </c>
      <c r="B51" s="241">
        <v>48</v>
      </c>
      <c r="C51" t="s">
        <v>236</v>
      </c>
      <c r="D51" t="s">
        <v>1351</v>
      </c>
      <c r="E51">
        <v>37884</v>
      </c>
      <c r="F51">
        <v>37600</v>
      </c>
      <c r="G51">
        <v>37475</v>
      </c>
      <c r="H51">
        <v>37353</v>
      </c>
      <c r="I51">
        <v>37229</v>
      </c>
      <c r="J51">
        <v>37108</v>
      </c>
      <c r="K51">
        <v>36991</v>
      </c>
      <c r="L51">
        <v>36877</v>
      </c>
      <c r="M51">
        <v>36768</v>
      </c>
      <c r="N51">
        <v>36661</v>
      </c>
      <c r="O51">
        <v>36553</v>
      </c>
      <c r="P51">
        <v>36441</v>
      </c>
      <c r="Q51">
        <v>36324</v>
      </c>
      <c r="R51">
        <v>36201</v>
      </c>
      <c r="S51">
        <v>36076</v>
      </c>
      <c r="T51">
        <v>35951</v>
      </c>
      <c r="U51">
        <v>35830</v>
      </c>
      <c r="V51">
        <v>35715</v>
      </c>
      <c r="W51">
        <v>35606</v>
      </c>
      <c r="X51">
        <v>35506</v>
      </c>
      <c r="Y51">
        <v>35410</v>
      </c>
      <c r="Z51">
        <v>35312</v>
      </c>
      <c r="AA51">
        <v>35212</v>
      </c>
      <c r="AB51">
        <v>35112</v>
      </c>
      <c r="AC51">
        <v>35013</v>
      </c>
    </row>
    <row r="52" spans="1:29" ht="15" x14ac:dyDescent="0.2">
      <c r="A52" t="str">
        <f t="shared" si="2"/>
        <v>KalundborgAlder i alt</v>
      </c>
      <c r="B52" s="241">
        <v>49</v>
      </c>
      <c r="C52" t="s">
        <v>181</v>
      </c>
      <c r="D52" t="s">
        <v>1351</v>
      </c>
      <c r="E52">
        <v>47965</v>
      </c>
      <c r="F52">
        <v>47478</v>
      </c>
      <c r="G52">
        <v>47282</v>
      </c>
      <c r="H52">
        <v>47095</v>
      </c>
      <c r="I52">
        <v>46916</v>
      </c>
      <c r="J52">
        <v>46752</v>
      </c>
      <c r="K52">
        <v>46597</v>
      </c>
      <c r="L52">
        <v>46456</v>
      </c>
      <c r="M52">
        <v>46323</v>
      </c>
      <c r="N52">
        <v>46197</v>
      </c>
      <c r="O52">
        <v>46075</v>
      </c>
      <c r="P52">
        <v>45950</v>
      </c>
      <c r="Q52">
        <v>45824</v>
      </c>
      <c r="R52">
        <v>45700</v>
      </c>
      <c r="S52">
        <v>45579</v>
      </c>
      <c r="T52">
        <v>45459</v>
      </c>
      <c r="U52">
        <v>45344</v>
      </c>
      <c r="V52">
        <v>45237</v>
      </c>
      <c r="W52">
        <v>45137</v>
      </c>
      <c r="X52">
        <v>45045</v>
      </c>
      <c r="Y52">
        <v>44957</v>
      </c>
      <c r="Z52">
        <v>44869</v>
      </c>
      <c r="AA52">
        <v>44778</v>
      </c>
      <c r="AB52">
        <v>44686</v>
      </c>
      <c r="AC52">
        <v>44596</v>
      </c>
    </row>
    <row r="53" spans="1:29" ht="15" x14ac:dyDescent="0.2">
      <c r="A53" t="str">
        <f t="shared" si="2"/>
        <v>KertemindeAlder i alt</v>
      </c>
      <c r="B53" s="241">
        <v>50</v>
      </c>
      <c r="C53" t="s">
        <v>200</v>
      </c>
      <c r="D53" t="s">
        <v>1351</v>
      </c>
      <c r="E53">
        <v>23961</v>
      </c>
      <c r="F53">
        <v>23808</v>
      </c>
      <c r="G53">
        <v>23789</v>
      </c>
      <c r="H53">
        <v>23771</v>
      </c>
      <c r="I53">
        <v>23753</v>
      </c>
      <c r="J53">
        <v>23740</v>
      </c>
      <c r="K53">
        <v>23730</v>
      </c>
      <c r="L53">
        <v>23727</v>
      </c>
      <c r="M53">
        <v>23727</v>
      </c>
      <c r="N53">
        <v>23731</v>
      </c>
      <c r="O53">
        <v>23736</v>
      </c>
      <c r="P53">
        <v>23738</v>
      </c>
      <c r="Q53">
        <v>23739</v>
      </c>
      <c r="R53">
        <v>23736</v>
      </c>
      <c r="S53">
        <v>23727</v>
      </c>
      <c r="T53">
        <v>23717</v>
      </c>
      <c r="U53">
        <v>23707</v>
      </c>
      <c r="V53">
        <v>23694</v>
      </c>
      <c r="W53">
        <v>23679</v>
      </c>
      <c r="X53">
        <v>23664</v>
      </c>
      <c r="Y53">
        <v>23648</v>
      </c>
      <c r="Z53">
        <v>23630</v>
      </c>
      <c r="AA53">
        <v>23608</v>
      </c>
      <c r="AB53">
        <v>23584</v>
      </c>
      <c r="AC53">
        <v>23556</v>
      </c>
    </row>
    <row r="54" spans="1:29" ht="15" x14ac:dyDescent="0.2">
      <c r="A54" t="str">
        <f t="shared" si="2"/>
        <v>KoldingAlder i alt</v>
      </c>
      <c r="B54" s="241">
        <v>51</v>
      </c>
      <c r="C54" t="s">
        <v>201</v>
      </c>
      <c r="D54" t="s">
        <v>1351</v>
      </c>
      <c r="E54">
        <v>96361</v>
      </c>
      <c r="F54">
        <v>96192</v>
      </c>
      <c r="G54">
        <v>96503</v>
      </c>
      <c r="H54">
        <v>96794</v>
      </c>
      <c r="I54">
        <v>97060</v>
      </c>
      <c r="J54">
        <v>97308</v>
      </c>
      <c r="K54">
        <v>97549</v>
      </c>
      <c r="L54">
        <v>97786</v>
      </c>
      <c r="M54">
        <v>98028</v>
      </c>
      <c r="N54">
        <v>98266</v>
      </c>
      <c r="O54">
        <v>98491</v>
      </c>
      <c r="P54">
        <v>98704</v>
      </c>
      <c r="Q54">
        <v>98905</v>
      </c>
      <c r="R54">
        <v>99088</v>
      </c>
      <c r="S54">
        <v>99257</v>
      </c>
      <c r="T54">
        <v>99403</v>
      </c>
      <c r="U54">
        <v>99529</v>
      </c>
      <c r="V54">
        <v>99642</v>
      </c>
      <c r="W54">
        <v>99746</v>
      </c>
      <c r="X54">
        <v>99848</v>
      </c>
      <c r="Y54">
        <v>99947</v>
      </c>
      <c r="Z54">
        <v>100035</v>
      </c>
      <c r="AA54">
        <v>100108</v>
      </c>
      <c r="AB54">
        <v>100168</v>
      </c>
      <c r="AC54">
        <v>100215</v>
      </c>
    </row>
    <row r="55" spans="1:29" ht="15" x14ac:dyDescent="0.2">
      <c r="A55" t="str">
        <f t="shared" si="2"/>
        <v>KøbenhavnAlder i alt</v>
      </c>
      <c r="B55" s="241">
        <v>52</v>
      </c>
      <c r="C55" t="s">
        <v>150</v>
      </c>
      <c r="D55" t="s">
        <v>1351</v>
      </c>
      <c r="E55">
        <v>672684</v>
      </c>
      <c r="F55">
        <v>671436</v>
      </c>
      <c r="G55">
        <v>675222</v>
      </c>
      <c r="H55">
        <v>678868</v>
      </c>
      <c r="I55">
        <v>682310</v>
      </c>
      <c r="J55">
        <v>685484</v>
      </c>
      <c r="K55">
        <v>688326</v>
      </c>
      <c r="L55">
        <v>690768</v>
      </c>
      <c r="M55">
        <v>692792</v>
      </c>
      <c r="N55">
        <v>694469</v>
      </c>
      <c r="O55">
        <v>695901</v>
      </c>
      <c r="P55">
        <v>697206</v>
      </c>
      <c r="Q55">
        <v>698472</v>
      </c>
      <c r="R55">
        <v>699692</v>
      </c>
      <c r="S55">
        <v>700853</v>
      </c>
      <c r="T55">
        <v>701953</v>
      </c>
      <c r="U55">
        <v>703024</v>
      </c>
      <c r="V55">
        <v>704042</v>
      </c>
      <c r="W55">
        <v>704914</v>
      </c>
      <c r="X55">
        <v>705609</v>
      </c>
      <c r="Y55">
        <v>706244</v>
      </c>
      <c r="Z55">
        <v>706913</v>
      </c>
      <c r="AA55">
        <v>707663</v>
      </c>
      <c r="AB55">
        <v>708485</v>
      </c>
      <c r="AC55">
        <v>709369</v>
      </c>
    </row>
    <row r="56" spans="1:29" ht="15" x14ac:dyDescent="0.2">
      <c r="A56" t="str">
        <f t="shared" si="2"/>
        <v>KøgeAlder i alt</v>
      </c>
      <c r="B56" s="241">
        <v>53</v>
      </c>
      <c r="C56" t="s">
        <v>182</v>
      </c>
      <c r="D56" t="s">
        <v>1351</v>
      </c>
      <c r="E56">
        <v>63684</v>
      </c>
      <c r="F56">
        <v>63307</v>
      </c>
      <c r="G56">
        <v>63499</v>
      </c>
      <c r="H56">
        <v>63685</v>
      </c>
      <c r="I56">
        <v>63868</v>
      </c>
      <c r="J56">
        <v>64048</v>
      </c>
      <c r="K56">
        <v>64229</v>
      </c>
      <c r="L56">
        <v>64421</v>
      </c>
      <c r="M56">
        <v>64617</v>
      </c>
      <c r="N56">
        <v>64809</v>
      </c>
      <c r="O56">
        <v>64990</v>
      </c>
      <c r="P56">
        <v>65156</v>
      </c>
      <c r="Q56">
        <v>65304</v>
      </c>
      <c r="R56">
        <v>65437</v>
      </c>
      <c r="S56">
        <v>65559</v>
      </c>
      <c r="T56">
        <v>65671</v>
      </c>
      <c r="U56">
        <v>65772</v>
      </c>
      <c r="V56">
        <v>65867</v>
      </c>
      <c r="W56">
        <v>65958</v>
      </c>
      <c r="X56">
        <v>66045</v>
      </c>
      <c r="Y56">
        <v>66126</v>
      </c>
      <c r="Z56">
        <v>66198</v>
      </c>
      <c r="AA56">
        <v>66258</v>
      </c>
      <c r="AB56">
        <v>66306</v>
      </c>
      <c r="AC56">
        <v>66341</v>
      </c>
    </row>
    <row r="57" spans="1:29" ht="15" x14ac:dyDescent="0.2">
      <c r="A57" t="str">
        <f t="shared" si="2"/>
        <v>LangelandAlder i alt</v>
      </c>
      <c r="B57" s="241">
        <v>54</v>
      </c>
      <c r="C57" t="s">
        <v>202</v>
      </c>
      <c r="D57" t="s">
        <v>1351</v>
      </c>
      <c r="E57">
        <v>11901</v>
      </c>
      <c r="F57">
        <v>11743</v>
      </c>
      <c r="G57">
        <v>11666</v>
      </c>
      <c r="H57">
        <v>11597</v>
      </c>
      <c r="I57">
        <v>11531</v>
      </c>
      <c r="J57">
        <v>11469</v>
      </c>
      <c r="K57">
        <v>11412</v>
      </c>
      <c r="L57">
        <v>11359</v>
      </c>
      <c r="M57">
        <v>11308</v>
      </c>
      <c r="N57">
        <v>11258</v>
      </c>
      <c r="O57">
        <v>11208</v>
      </c>
      <c r="P57">
        <v>11160</v>
      </c>
      <c r="Q57">
        <v>11114</v>
      </c>
      <c r="R57">
        <v>11067</v>
      </c>
      <c r="S57">
        <v>11022</v>
      </c>
      <c r="T57">
        <v>10978</v>
      </c>
      <c r="U57">
        <v>10936</v>
      </c>
      <c r="V57">
        <v>10895</v>
      </c>
      <c r="W57">
        <v>10856</v>
      </c>
      <c r="X57">
        <v>10819</v>
      </c>
      <c r="Y57">
        <v>10782</v>
      </c>
      <c r="Z57">
        <v>10746</v>
      </c>
      <c r="AA57">
        <v>10710</v>
      </c>
      <c r="AB57">
        <v>10675</v>
      </c>
      <c r="AC57">
        <v>10642</v>
      </c>
    </row>
    <row r="58" spans="1:29" ht="15" x14ac:dyDescent="0.2">
      <c r="A58" t="str">
        <f t="shared" si="2"/>
        <v>LejreAlder i alt</v>
      </c>
      <c r="B58" s="241">
        <v>55</v>
      </c>
      <c r="C58" t="s">
        <v>183</v>
      </c>
      <c r="D58" t="s">
        <v>1351</v>
      </c>
      <c r="E58">
        <v>29850</v>
      </c>
      <c r="F58">
        <v>29703</v>
      </c>
      <c r="G58">
        <v>29867</v>
      </c>
      <c r="H58">
        <v>30032</v>
      </c>
      <c r="I58">
        <v>30199</v>
      </c>
      <c r="J58">
        <v>30368</v>
      </c>
      <c r="K58">
        <v>30537</v>
      </c>
      <c r="L58">
        <v>30703</v>
      </c>
      <c r="M58">
        <v>30867</v>
      </c>
      <c r="N58">
        <v>31023</v>
      </c>
      <c r="O58">
        <v>31171</v>
      </c>
      <c r="P58">
        <v>31306</v>
      </c>
      <c r="Q58">
        <v>31424</v>
      </c>
      <c r="R58">
        <v>31530</v>
      </c>
      <c r="S58">
        <v>31624</v>
      </c>
      <c r="T58">
        <v>31705</v>
      </c>
      <c r="U58">
        <v>31776</v>
      </c>
      <c r="V58">
        <v>31839</v>
      </c>
      <c r="W58">
        <v>31894</v>
      </c>
      <c r="X58">
        <v>31941</v>
      </c>
      <c r="Y58">
        <v>31983</v>
      </c>
      <c r="Z58">
        <v>32013</v>
      </c>
      <c r="AA58">
        <v>32035</v>
      </c>
      <c r="AB58">
        <v>32048</v>
      </c>
      <c r="AC58">
        <v>32056</v>
      </c>
    </row>
    <row r="59" spans="1:29" ht="15" x14ac:dyDescent="0.2">
      <c r="A59" t="str">
        <f t="shared" si="2"/>
        <v>LemvigAlder i alt</v>
      </c>
      <c r="B59" s="241">
        <v>56</v>
      </c>
      <c r="C59" t="s">
        <v>221</v>
      </c>
      <c r="D59" t="s">
        <v>1351</v>
      </c>
      <c r="E59">
        <v>18628</v>
      </c>
      <c r="F59">
        <v>18342</v>
      </c>
      <c r="G59">
        <v>18161</v>
      </c>
      <c r="H59">
        <v>17994</v>
      </c>
      <c r="I59">
        <v>17837</v>
      </c>
      <c r="J59">
        <v>17687</v>
      </c>
      <c r="K59">
        <v>17545</v>
      </c>
      <c r="L59">
        <v>17409</v>
      </c>
      <c r="M59">
        <v>17280</v>
      </c>
      <c r="N59">
        <v>17158</v>
      </c>
      <c r="O59">
        <v>17039</v>
      </c>
      <c r="P59">
        <v>16920</v>
      </c>
      <c r="Q59">
        <v>16801</v>
      </c>
      <c r="R59">
        <v>16681</v>
      </c>
      <c r="S59">
        <v>16564</v>
      </c>
      <c r="T59">
        <v>16451</v>
      </c>
      <c r="U59">
        <v>16340</v>
      </c>
      <c r="V59">
        <v>16232</v>
      </c>
      <c r="W59">
        <v>16128</v>
      </c>
      <c r="X59">
        <v>16027</v>
      </c>
      <c r="Y59">
        <v>15934</v>
      </c>
      <c r="Z59">
        <v>15847</v>
      </c>
      <c r="AA59">
        <v>15760</v>
      </c>
      <c r="AB59">
        <v>15675</v>
      </c>
      <c r="AC59">
        <v>15593</v>
      </c>
    </row>
    <row r="60" spans="1:29" ht="15" x14ac:dyDescent="0.2">
      <c r="A60" t="str">
        <f t="shared" si="2"/>
        <v>LollandAlder i alt</v>
      </c>
      <c r="B60" s="241">
        <v>57</v>
      </c>
      <c r="C60" t="s">
        <v>184</v>
      </c>
      <c r="D60" t="s">
        <v>1351</v>
      </c>
      <c r="E60">
        <v>38845</v>
      </c>
      <c r="F60">
        <v>38324</v>
      </c>
      <c r="G60">
        <v>38018</v>
      </c>
      <c r="H60">
        <v>37728</v>
      </c>
      <c r="I60">
        <v>37452</v>
      </c>
      <c r="J60">
        <v>37187</v>
      </c>
      <c r="K60">
        <v>36930</v>
      </c>
      <c r="L60">
        <v>36685</v>
      </c>
      <c r="M60">
        <v>36446</v>
      </c>
      <c r="N60">
        <v>36217</v>
      </c>
      <c r="O60">
        <v>35996</v>
      </c>
      <c r="P60">
        <v>35781</v>
      </c>
      <c r="Q60">
        <v>35571</v>
      </c>
      <c r="R60">
        <v>35365</v>
      </c>
      <c r="S60">
        <v>35167</v>
      </c>
      <c r="T60">
        <v>34978</v>
      </c>
      <c r="U60">
        <v>34797</v>
      </c>
      <c r="V60">
        <v>34619</v>
      </c>
      <c r="W60">
        <v>34449</v>
      </c>
      <c r="X60">
        <v>34286</v>
      </c>
      <c r="Y60">
        <v>34128</v>
      </c>
      <c r="Z60">
        <v>33975</v>
      </c>
      <c r="AA60">
        <v>33826</v>
      </c>
      <c r="AB60">
        <v>33683</v>
      </c>
      <c r="AC60">
        <v>33545</v>
      </c>
    </row>
    <row r="61" spans="1:29" ht="15" x14ac:dyDescent="0.2">
      <c r="A61" t="str">
        <f t="shared" si="2"/>
        <v>Lyngby-TaarbækAlder i alt</v>
      </c>
      <c r="B61" s="241">
        <v>58</v>
      </c>
      <c r="C61" t="s">
        <v>172</v>
      </c>
      <c r="D61" t="s">
        <v>1351</v>
      </c>
      <c r="E61">
        <v>58995</v>
      </c>
      <c r="F61">
        <v>58497</v>
      </c>
      <c r="G61">
        <v>58599</v>
      </c>
      <c r="H61">
        <v>58691</v>
      </c>
      <c r="I61">
        <v>58781</v>
      </c>
      <c r="J61">
        <v>58868</v>
      </c>
      <c r="K61">
        <v>58950</v>
      </c>
      <c r="L61">
        <v>59025</v>
      </c>
      <c r="M61">
        <v>59089</v>
      </c>
      <c r="N61">
        <v>59150</v>
      </c>
      <c r="O61">
        <v>59216</v>
      </c>
      <c r="P61">
        <v>59292</v>
      </c>
      <c r="Q61">
        <v>59378</v>
      </c>
      <c r="R61">
        <v>59471</v>
      </c>
      <c r="S61">
        <v>59571</v>
      </c>
      <c r="T61">
        <v>59666</v>
      </c>
      <c r="U61">
        <v>59753</v>
      </c>
      <c r="V61">
        <v>59832</v>
      </c>
      <c r="W61">
        <v>59907</v>
      </c>
      <c r="X61">
        <v>59975</v>
      </c>
      <c r="Y61">
        <v>60028</v>
      </c>
      <c r="Z61">
        <v>60068</v>
      </c>
      <c r="AA61">
        <v>60103</v>
      </c>
      <c r="AB61">
        <v>60140</v>
      </c>
      <c r="AC61">
        <v>60175</v>
      </c>
    </row>
    <row r="62" spans="1:29" ht="15" x14ac:dyDescent="0.2">
      <c r="A62" t="str">
        <f t="shared" si="2"/>
        <v>LæsøAlder i alt</v>
      </c>
      <c r="B62" s="241">
        <v>59</v>
      </c>
      <c r="C62" t="s">
        <v>237</v>
      </c>
      <c r="D62" t="s">
        <v>1351</v>
      </c>
      <c r="E62">
        <v>1714</v>
      </c>
      <c r="F62">
        <v>1697</v>
      </c>
      <c r="G62">
        <v>1692</v>
      </c>
      <c r="H62">
        <v>1684</v>
      </c>
      <c r="I62">
        <v>1681</v>
      </c>
      <c r="J62">
        <v>1676</v>
      </c>
      <c r="K62">
        <v>1672</v>
      </c>
      <c r="L62">
        <v>1668</v>
      </c>
      <c r="M62">
        <v>1664</v>
      </c>
      <c r="N62">
        <v>1660</v>
      </c>
      <c r="O62">
        <v>1657</v>
      </c>
      <c r="P62">
        <v>1651</v>
      </c>
      <c r="Q62">
        <v>1647</v>
      </c>
      <c r="R62">
        <v>1642</v>
      </c>
      <c r="S62">
        <v>1636</v>
      </c>
      <c r="T62">
        <v>1632</v>
      </c>
      <c r="U62">
        <v>1625</v>
      </c>
      <c r="V62">
        <v>1619</v>
      </c>
      <c r="W62">
        <v>1613</v>
      </c>
      <c r="X62">
        <v>1608</v>
      </c>
      <c r="Y62">
        <v>1602</v>
      </c>
      <c r="Z62">
        <v>1597</v>
      </c>
      <c r="AA62">
        <v>1591</v>
      </c>
      <c r="AB62">
        <v>1587</v>
      </c>
      <c r="AC62">
        <v>1582</v>
      </c>
    </row>
    <row r="63" spans="1:29" ht="15" x14ac:dyDescent="0.2">
      <c r="A63" t="str">
        <f t="shared" si="2"/>
        <v>MariagerfjordAlder i alt</v>
      </c>
      <c r="B63" s="241">
        <v>60</v>
      </c>
      <c r="C63" t="s">
        <v>238</v>
      </c>
      <c r="D63" t="s">
        <v>1351</v>
      </c>
      <c r="E63">
        <v>41609</v>
      </c>
      <c r="F63">
        <v>41374</v>
      </c>
      <c r="G63">
        <v>41329</v>
      </c>
      <c r="H63">
        <v>41288</v>
      </c>
      <c r="I63">
        <v>41247</v>
      </c>
      <c r="J63">
        <v>41214</v>
      </c>
      <c r="K63">
        <v>41186</v>
      </c>
      <c r="L63">
        <v>41162</v>
      </c>
      <c r="M63">
        <v>41135</v>
      </c>
      <c r="N63">
        <v>41107</v>
      </c>
      <c r="O63">
        <v>41080</v>
      </c>
      <c r="P63">
        <v>41044</v>
      </c>
      <c r="Q63">
        <v>41001</v>
      </c>
      <c r="R63">
        <v>40948</v>
      </c>
      <c r="S63">
        <v>40885</v>
      </c>
      <c r="T63">
        <v>40815</v>
      </c>
      <c r="U63">
        <v>40737</v>
      </c>
      <c r="V63">
        <v>40659</v>
      </c>
      <c r="W63">
        <v>40581</v>
      </c>
      <c r="X63">
        <v>40506</v>
      </c>
      <c r="Y63">
        <v>40433</v>
      </c>
      <c r="Z63">
        <v>40356</v>
      </c>
      <c r="AA63">
        <v>40276</v>
      </c>
      <c r="AB63">
        <v>40192</v>
      </c>
      <c r="AC63">
        <v>40106</v>
      </c>
    </row>
    <row r="64" spans="1:29" ht="15" x14ac:dyDescent="0.2">
      <c r="A64" t="str">
        <f t="shared" si="2"/>
        <v>MiddelfartAlder i alt</v>
      </c>
      <c r="B64" s="241">
        <v>61</v>
      </c>
      <c r="C64" t="s">
        <v>203</v>
      </c>
      <c r="D64" t="s">
        <v>1351</v>
      </c>
      <c r="E64">
        <v>40575</v>
      </c>
      <c r="F64">
        <v>40548</v>
      </c>
      <c r="G64">
        <v>40731</v>
      </c>
      <c r="H64">
        <v>40903</v>
      </c>
      <c r="I64">
        <v>41069</v>
      </c>
      <c r="J64">
        <v>41233</v>
      </c>
      <c r="K64">
        <v>41407</v>
      </c>
      <c r="L64">
        <v>41588</v>
      </c>
      <c r="M64">
        <v>41768</v>
      </c>
      <c r="N64">
        <v>41943</v>
      </c>
      <c r="O64">
        <v>42108</v>
      </c>
      <c r="P64">
        <v>42263</v>
      </c>
      <c r="Q64">
        <v>42402</v>
      </c>
      <c r="R64">
        <v>42518</v>
      </c>
      <c r="S64">
        <v>42621</v>
      </c>
      <c r="T64">
        <v>42710</v>
      </c>
      <c r="U64">
        <v>42787</v>
      </c>
      <c r="V64">
        <v>42851</v>
      </c>
      <c r="W64">
        <v>42911</v>
      </c>
      <c r="X64">
        <v>42968</v>
      </c>
      <c r="Y64">
        <v>43018</v>
      </c>
      <c r="Z64">
        <v>43060</v>
      </c>
      <c r="AA64">
        <v>43092</v>
      </c>
      <c r="AB64">
        <v>43113</v>
      </c>
      <c r="AC64">
        <v>43126</v>
      </c>
    </row>
    <row r="65" spans="1:29" ht="15" x14ac:dyDescent="0.2">
      <c r="A65" t="str">
        <f t="shared" si="2"/>
        <v>MorsøAlder i alt</v>
      </c>
      <c r="B65" s="241">
        <v>62</v>
      </c>
      <c r="C65" t="s">
        <v>239</v>
      </c>
      <c r="D65" t="s">
        <v>1351</v>
      </c>
      <c r="E65">
        <v>19388</v>
      </c>
      <c r="F65">
        <v>19175</v>
      </c>
      <c r="G65">
        <v>19040</v>
      </c>
      <c r="H65">
        <v>18904</v>
      </c>
      <c r="I65">
        <v>18771</v>
      </c>
      <c r="J65">
        <v>18645</v>
      </c>
      <c r="K65">
        <v>18526</v>
      </c>
      <c r="L65">
        <v>18412</v>
      </c>
      <c r="M65">
        <v>18303</v>
      </c>
      <c r="N65">
        <v>18198</v>
      </c>
      <c r="O65">
        <v>18095</v>
      </c>
      <c r="P65">
        <v>17994</v>
      </c>
      <c r="Q65">
        <v>17894</v>
      </c>
      <c r="R65">
        <v>17792</v>
      </c>
      <c r="S65">
        <v>17690</v>
      </c>
      <c r="T65">
        <v>17591</v>
      </c>
      <c r="U65">
        <v>17494</v>
      </c>
      <c r="V65">
        <v>17399</v>
      </c>
      <c r="W65">
        <v>17308</v>
      </c>
      <c r="X65">
        <v>17222</v>
      </c>
      <c r="Y65">
        <v>17137</v>
      </c>
      <c r="Z65">
        <v>17053</v>
      </c>
      <c r="AA65">
        <v>16972</v>
      </c>
      <c r="AB65">
        <v>16891</v>
      </c>
      <c r="AC65">
        <v>16812</v>
      </c>
    </row>
    <row r="66" spans="1:29" ht="15" x14ac:dyDescent="0.2">
      <c r="A66" t="str">
        <f t="shared" si="2"/>
        <v>NorddjursAlder i alt</v>
      </c>
      <c r="B66" s="241">
        <v>63</v>
      </c>
      <c r="C66" t="s">
        <v>222</v>
      </c>
      <c r="D66" t="s">
        <v>1351</v>
      </c>
      <c r="E66">
        <v>36616</v>
      </c>
      <c r="F66">
        <v>36328</v>
      </c>
      <c r="G66">
        <v>36264</v>
      </c>
      <c r="H66">
        <v>36214</v>
      </c>
      <c r="I66">
        <v>36171</v>
      </c>
      <c r="J66">
        <v>36140</v>
      </c>
      <c r="K66">
        <v>36115</v>
      </c>
      <c r="L66">
        <v>36099</v>
      </c>
      <c r="M66">
        <v>36091</v>
      </c>
      <c r="N66">
        <v>36086</v>
      </c>
      <c r="O66">
        <v>36085</v>
      </c>
      <c r="P66">
        <v>36083</v>
      </c>
      <c r="Q66">
        <v>36079</v>
      </c>
      <c r="R66">
        <v>36070</v>
      </c>
      <c r="S66">
        <v>36055</v>
      </c>
      <c r="T66">
        <v>36033</v>
      </c>
      <c r="U66">
        <v>36010</v>
      </c>
      <c r="V66">
        <v>35990</v>
      </c>
      <c r="W66">
        <v>35973</v>
      </c>
      <c r="X66">
        <v>35960</v>
      </c>
      <c r="Y66">
        <v>35947</v>
      </c>
      <c r="Z66">
        <v>35930</v>
      </c>
      <c r="AA66">
        <v>35912</v>
      </c>
      <c r="AB66">
        <v>35890</v>
      </c>
      <c r="AC66">
        <v>35867</v>
      </c>
    </row>
    <row r="67" spans="1:29" ht="15" x14ac:dyDescent="0.2">
      <c r="A67" t="str">
        <f t="shared" si="2"/>
        <v>NordfynsAlder i alt</v>
      </c>
      <c r="B67" s="241">
        <v>64</v>
      </c>
      <c r="C67" t="s">
        <v>204</v>
      </c>
      <c r="D67" t="s">
        <v>1351</v>
      </c>
      <c r="E67">
        <v>29307</v>
      </c>
      <c r="F67">
        <v>29069</v>
      </c>
      <c r="G67">
        <v>28992</v>
      </c>
      <c r="H67">
        <v>28916</v>
      </c>
      <c r="I67">
        <v>28844</v>
      </c>
      <c r="J67">
        <v>28782</v>
      </c>
      <c r="K67">
        <v>28731</v>
      </c>
      <c r="L67">
        <v>28687</v>
      </c>
      <c r="M67">
        <v>28649</v>
      </c>
      <c r="N67">
        <v>28615</v>
      </c>
      <c r="O67">
        <v>28581</v>
      </c>
      <c r="P67">
        <v>28547</v>
      </c>
      <c r="Q67">
        <v>28513</v>
      </c>
      <c r="R67">
        <v>28477</v>
      </c>
      <c r="S67">
        <v>28442</v>
      </c>
      <c r="T67">
        <v>28405</v>
      </c>
      <c r="U67">
        <v>28368</v>
      </c>
      <c r="V67">
        <v>28328</v>
      </c>
      <c r="W67">
        <v>28292</v>
      </c>
      <c r="X67">
        <v>28257</v>
      </c>
      <c r="Y67">
        <v>28220</v>
      </c>
      <c r="Z67">
        <v>28181</v>
      </c>
      <c r="AA67">
        <v>28139</v>
      </c>
      <c r="AB67">
        <v>28096</v>
      </c>
      <c r="AC67">
        <v>28051</v>
      </c>
    </row>
    <row r="68" spans="1:29" ht="15" x14ac:dyDescent="0.2">
      <c r="A68" t="str">
        <f t="shared" ref="A68:A130" si="3">C68&amp;D68</f>
        <v>NyborgAlder i alt</v>
      </c>
      <c r="B68" s="241">
        <v>65</v>
      </c>
      <c r="C68" t="s">
        <v>205</v>
      </c>
      <c r="D68" t="s">
        <v>1351</v>
      </c>
      <c r="E68">
        <v>32386</v>
      </c>
      <c r="F68">
        <v>32217</v>
      </c>
      <c r="G68">
        <v>32219</v>
      </c>
      <c r="H68">
        <v>32219</v>
      </c>
      <c r="I68">
        <v>32221</v>
      </c>
      <c r="J68">
        <v>32230</v>
      </c>
      <c r="K68">
        <v>32242</v>
      </c>
      <c r="L68">
        <v>32261</v>
      </c>
      <c r="M68">
        <v>32283</v>
      </c>
      <c r="N68">
        <v>32306</v>
      </c>
      <c r="O68">
        <v>32327</v>
      </c>
      <c r="P68">
        <v>32344</v>
      </c>
      <c r="Q68">
        <v>32358</v>
      </c>
      <c r="R68">
        <v>32367</v>
      </c>
      <c r="S68">
        <v>32373</v>
      </c>
      <c r="T68">
        <v>32373</v>
      </c>
      <c r="U68">
        <v>32371</v>
      </c>
      <c r="V68">
        <v>32370</v>
      </c>
      <c r="W68">
        <v>32367</v>
      </c>
      <c r="X68">
        <v>32365</v>
      </c>
      <c r="Y68">
        <v>32358</v>
      </c>
      <c r="Z68">
        <v>32348</v>
      </c>
      <c r="AA68">
        <v>32333</v>
      </c>
      <c r="AB68">
        <v>32317</v>
      </c>
      <c r="AC68">
        <v>32296</v>
      </c>
    </row>
    <row r="69" spans="1:29" ht="15" x14ac:dyDescent="0.2">
      <c r="A69" t="str">
        <f t="shared" si="3"/>
        <v>NæstvedAlder i alt</v>
      </c>
      <c r="B69" s="241">
        <v>66</v>
      </c>
      <c r="C69" t="s">
        <v>185</v>
      </c>
      <c r="D69" t="s">
        <v>1351</v>
      </c>
      <c r="E69">
        <v>85189</v>
      </c>
      <c r="F69">
        <v>84871</v>
      </c>
      <c r="G69">
        <v>85010</v>
      </c>
      <c r="H69">
        <v>85134</v>
      </c>
      <c r="I69">
        <v>85252</v>
      </c>
      <c r="J69">
        <v>85363</v>
      </c>
      <c r="K69">
        <v>85471</v>
      </c>
      <c r="L69">
        <v>85580</v>
      </c>
      <c r="M69">
        <v>85684</v>
      </c>
      <c r="N69">
        <v>85784</v>
      </c>
      <c r="O69">
        <v>85876</v>
      </c>
      <c r="P69">
        <v>85954</v>
      </c>
      <c r="Q69">
        <v>86021</v>
      </c>
      <c r="R69">
        <v>86075</v>
      </c>
      <c r="S69">
        <v>86122</v>
      </c>
      <c r="T69">
        <v>86157</v>
      </c>
      <c r="U69">
        <v>86183</v>
      </c>
      <c r="V69">
        <v>86199</v>
      </c>
      <c r="W69">
        <v>86209</v>
      </c>
      <c r="X69">
        <v>86215</v>
      </c>
      <c r="Y69">
        <v>86213</v>
      </c>
      <c r="Z69">
        <v>86204</v>
      </c>
      <c r="AA69">
        <v>86185</v>
      </c>
      <c r="AB69">
        <v>86157</v>
      </c>
      <c r="AC69">
        <v>86122</v>
      </c>
    </row>
    <row r="70" spans="1:29" ht="15" x14ac:dyDescent="0.2">
      <c r="A70" t="str">
        <f t="shared" si="3"/>
        <v>OdderAlder i alt</v>
      </c>
      <c r="B70" s="241">
        <v>67</v>
      </c>
      <c r="C70" t="s">
        <v>223</v>
      </c>
      <c r="D70" t="s">
        <v>1351</v>
      </c>
      <c r="E70">
        <v>24305</v>
      </c>
      <c r="F70">
        <v>24370</v>
      </c>
      <c r="G70">
        <v>24570</v>
      </c>
      <c r="H70">
        <v>24772</v>
      </c>
      <c r="I70">
        <v>24978</v>
      </c>
      <c r="J70">
        <v>25185</v>
      </c>
      <c r="K70">
        <v>25398</v>
      </c>
      <c r="L70">
        <v>25611</v>
      </c>
      <c r="M70">
        <v>25824</v>
      </c>
      <c r="N70">
        <v>26036</v>
      </c>
      <c r="O70">
        <v>26244</v>
      </c>
      <c r="P70">
        <v>26446</v>
      </c>
      <c r="Q70">
        <v>26636</v>
      </c>
      <c r="R70">
        <v>26808</v>
      </c>
      <c r="S70">
        <v>26969</v>
      </c>
      <c r="T70">
        <v>27117</v>
      </c>
      <c r="U70">
        <v>27254</v>
      </c>
      <c r="V70">
        <v>27379</v>
      </c>
      <c r="W70">
        <v>27498</v>
      </c>
      <c r="X70">
        <v>27608</v>
      </c>
      <c r="Y70">
        <v>27713</v>
      </c>
      <c r="Z70">
        <v>27809</v>
      </c>
      <c r="AA70">
        <v>27899</v>
      </c>
      <c r="AB70">
        <v>27979</v>
      </c>
      <c r="AC70">
        <v>28051</v>
      </c>
    </row>
    <row r="71" spans="1:29" ht="15" x14ac:dyDescent="0.2">
      <c r="A71" t="str">
        <f t="shared" si="3"/>
        <v>OdenseAlder i alt</v>
      </c>
      <c r="B71" s="241">
        <v>68</v>
      </c>
      <c r="C71" t="s">
        <v>206</v>
      </c>
      <c r="D71" t="s">
        <v>1351</v>
      </c>
      <c r="E71">
        <v>211994</v>
      </c>
      <c r="F71">
        <v>212011</v>
      </c>
      <c r="G71">
        <v>212923</v>
      </c>
      <c r="H71">
        <v>213816</v>
      </c>
      <c r="I71">
        <v>214676</v>
      </c>
      <c r="J71">
        <v>215456</v>
      </c>
      <c r="K71">
        <v>216151</v>
      </c>
      <c r="L71">
        <v>216745</v>
      </c>
      <c r="M71">
        <v>217251</v>
      </c>
      <c r="N71">
        <v>217704</v>
      </c>
      <c r="O71">
        <v>218130</v>
      </c>
      <c r="P71">
        <v>218563</v>
      </c>
      <c r="Q71">
        <v>219022</v>
      </c>
      <c r="R71">
        <v>219498</v>
      </c>
      <c r="S71">
        <v>219971</v>
      </c>
      <c r="T71">
        <v>220426</v>
      </c>
      <c r="U71">
        <v>220855</v>
      </c>
      <c r="V71">
        <v>221250</v>
      </c>
      <c r="W71">
        <v>221583</v>
      </c>
      <c r="X71">
        <v>221862</v>
      </c>
      <c r="Y71">
        <v>222124</v>
      </c>
      <c r="Z71">
        <v>222395</v>
      </c>
      <c r="AA71">
        <v>222684</v>
      </c>
      <c r="AB71">
        <v>222984</v>
      </c>
      <c r="AC71">
        <v>223293</v>
      </c>
    </row>
    <row r="72" spans="1:29" ht="15" x14ac:dyDescent="0.2">
      <c r="A72" t="str">
        <f t="shared" si="3"/>
        <v>OdsherredAlder i alt</v>
      </c>
      <c r="B72" s="241">
        <v>69</v>
      </c>
      <c r="C72" t="s">
        <v>186</v>
      </c>
      <c r="D72" t="s">
        <v>1351</v>
      </c>
      <c r="E72">
        <v>32077</v>
      </c>
      <c r="F72">
        <v>31641</v>
      </c>
      <c r="G72">
        <v>31458</v>
      </c>
      <c r="H72">
        <v>31279</v>
      </c>
      <c r="I72">
        <v>31107</v>
      </c>
      <c r="J72">
        <v>30939</v>
      </c>
      <c r="K72">
        <v>30780</v>
      </c>
      <c r="L72">
        <v>30630</v>
      </c>
      <c r="M72">
        <v>30487</v>
      </c>
      <c r="N72">
        <v>30351</v>
      </c>
      <c r="O72">
        <v>30219</v>
      </c>
      <c r="P72">
        <v>30087</v>
      </c>
      <c r="Q72">
        <v>29959</v>
      </c>
      <c r="R72">
        <v>29835</v>
      </c>
      <c r="S72">
        <v>29713</v>
      </c>
      <c r="T72">
        <v>29595</v>
      </c>
      <c r="U72">
        <v>29480</v>
      </c>
      <c r="V72">
        <v>29366</v>
      </c>
      <c r="W72">
        <v>29258</v>
      </c>
      <c r="X72">
        <v>29151</v>
      </c>
      <c r="Y72">
        <v>29048</v>
      </c>
      <c r="Z72">
        <v>28947</v>
      </c>
      <c r="AA72">
        <v>28848</v>
      </c>
      <c r="AB72">
        <v>28753</v>
      </c>
      <c r="AC72">
        <v>28661</v>
      </c>
    </row>
    <row r="73" spans="1:29" ht="15" x14ac:dyDescent="0.2">
      <c r="A73" t="str">
        <f t="shared" si="3"/>
        <v>RandersAlder i alt</v>
      </c>
      <c r="B73" s="241">
        <v>70</v>
      </c>
      <c r="C73" t="s">
        <v>224</v>
      </c>
      <c r="D73" t="s">
        <v>1351</v>
      </c>
      <c r="E73">
        <v>101025</v>
      </c>
      <c r="F73">
        <v>101174</v>
      </c>
      <c r="G73">
        <v>101728</v>
      </c>
      <c r="H73">
        <v>102277</v>
      </c>
      <c r="I73">
        <v>102818</v>
      </c>
      <c r="J73">
        <v>103350</v>
      </c>
      <c r="K73">
        <v>103880</v>
      </c>
      <c r="L73">
        <v>104410</v>
      </c>
      <c r="M73">
        <v>104942</v>
      </c>
      <c r="N73">
        <v>105476</v>
      </c>
      <c r="O73">
        <v>106005</v>
      </c>
      <c r="P73">
        <v>106518</v>
      </c>
      <c r="Q73">
        <v>107012</v>
      </c>
      <c r="R73">
        <v>107483</v>
      </c>
      <c r="S73">
        <v>107936</v>
      </c>
      <c r="T73">
        <v>108368</v>
      </c>
      <c r="U73">
        <v>108775</v>
      </c>
      <c r="V73">
        <v>109158</v>
      </c>
      <c r="W73">
        <v>109529</v>
      </c>
      <c r="X73">
        <v>109892</v>
      </c>
      <c r="Y73">
        <v>110247</v>
      </c>
      <c r="Z73">
        <v>110590</v>
      </c>
      <c r="AA73">
        <v>110913</v>
      </c>
      <c r="AB73">
        <v>111220</v>
      </c>
      <c r="AC73">
        <v>111508</v>
      </c>
    </row>
    <row r="74" spans="1:29" ht="15" x14ac:dyDescent="0.2">
      <c r="A74" t="str">
        <f t="shared" si="3"/>
        <v>RebildAlder i alt</v>
      </c>
      <c r="B74" s="241">
        <v>71</v>
      </c>
      <c r="C74" t="s">
        <v>240</v>
      </c>
      <c r="D74" t="s">
        <v>1351</v>
      </c>
      <c r="E74">
        <v>30996</v>
      </c>
      <c r="F74">
        <v>30859</v>
      </c>
      <c r="G74">
        <v>30859</v>
      </c>
      <c r="H74">
        <v>30857</v>
      </c>
      <c r="I74">
        <v>30853</v>
      </c>
      <c r="J74">
        <v>30848</v>
      </c>
      <c r="K74">
        <v>30845</v>
      </c>
      <c r="L74">
        <v>30843</v>
      </c>
      <c r="M74">
        <v>30842</v>
      </c>
      <c r="N74">
        <v>30837</v>
      </c>
      <c r="O74">
        <v>30829</v>
      </c>
      <c r="P74">
        <v>30809</v>
      </c>
      <c r="Q74">
        <v>30777</v>
      </c>
      <c r="R74">
        <v>30736</v>
      </c>
      <c r="S74">
        <v>30686</v>
      </c>
      <c r="T74">
        <v>30631</v>
      </c>
      <c r="U74">
        <v>30572</v>
      </c>
      <c r="V74">
        <v>30514</v>
      </c>
      <c r="W74">
        <v>30460</v>
      </c>
      <c r="X74">
        <v>30410</v>
      </c>
      <c r="Y74">
        <v>30363</v>
      </c>
      <c r="Z74">
        <v>30313</v>
      </c>
      <c r="AA74">
        <v>30262</v>
      </c>
      <c r="AB74">
        <v>30210</v>
      </c>
      <c r="AC74">
        <v>30156</v>
      </c>
    </row>
    <row r="75" spans="1:29" ht="15" x14ac:dyDescent="0.2">
      <c r="A75" t="str">
        <f t="shared" si="3"/>
        <v>Ringkøbing-SkjernAlder i alt</v>
      </c>
      <c r="B75" s="241">
        <v>72</v>
      </c>
      <c r="C75" t="s">
        <v>225</v>
      </c>
      <c r="D75" t="s">
        <v>1351</v>
      </c>
      <c r="E75">
        <v>55366</v>
      </c>
      <c r="F75">
        <v>54778</v>
      </c>
      <c r="G75">
        <v>54503</v>
      </c>
      <c r="H75">
        <v>54244</v>
      </c>
      <c r="I75">
        <v>54003</v>
      </c>
      <c r="J75">
        <v>53778</v>
      </c>
      <c r="K75">
        <v>53568</v>
      </c>
      <c r="L75">
        <v>53377</v>
      </c>
      <c r="M75">
        <v>53204</v>
      </c>
      <c r="N75">
        <v>53040</v>
      </c>
      <c r="O75">
        <v>52875</v>
      </c>
      <c r="P75">
        <v>52700</v>
      </c>
      <c r="Q75">
        <v>52516</v>
      </c>
      <c r="R75">
        <v>52326</v>
      </c>
      <c r="S75">
        <v>52143</v>
      </c>
      <c r="T75">
        <v>51957</v>
      </c>
      <c r="U75">
        <v>51774</v>
      </c>
      <c r="V75">
        <v>51597</v>
      </c>
      <c r="W75">
        <v>51432</v>
      </c>
      <c r="X75">
        <v>51272</v>
      </c>
      <c r="Y75">
        <v>51120</v>
      </c>
      <c r="Z75">
        <v>50970</v>
      </c>
      <c r="AA75">
        <v>50816</v>
      </c>
      <c r="AB75">
        <v>50659</v>
      </c>
      <c r="AC75">
        <v>50502</v>
      </c>
    </row>
    <row r="76" spans="1:29" ht="15" x14ac:dyDescent="0.2">
      <c r="A76" t="str">
        <f t="shared" si="3"/>
        <v>RingstedAlder i alt</v>
      </c>
      <c r="B76" s="241">
        <v>73</v>
      </c>
      <c r="C76" t="s">
        <v>187</v>
      </c>
      <c r="D76" t="s">
        <v>1351</v>
      </c>
      <c r="E76">
        <v>36535</v>
      </c>
      <c r="F76">
        <v>36434</v>
      </c>
      <c r="G76">
        <v>36591</v>
      </c>
      <c r="H76">
        <v>36741</v>
      </c>
      <c r="I76">
        <v>36883</v>
      </c>
      <c r="J76">
        <v>37018</v>
      </c>
      <c r="K76">
        <v>37150</v>
      </c>
      <c r="L76">
        <v>37279</v>
      </c>
      <c r="M76">
        <v>37402</v>
      </c>
      <c r="N76">
        <v>37517</v>
      </c>
      <c r="O76">
        <v>37625</v>
      </c>
      <c r="P76">
        <v>37725</v>
      </c>
      <c r="Q76">
        <v>37816</v>
      </c>
      <c r="R76">
        <v>37899</v>
      </c>
      <c r="S76">
        <v>37976</v>
      </c>
      <c r="T76">
        <v>38046</v>
      </c>
      <c r="U76">
        <v>38106</v>
      </c>
      <c r="V76">
        <v>38160</v>
      </c>
      <c r="W76">
        <v>38211</v>
      </c>
      <c r="X76">
        <v>38255</v>
      </c>
      <c r="Y76">
        <v>38294</v>
      </c>
      <c r="Z76">
        <v>38325</v>
      </c>
      <c r="AA76">
        <v>38350</v>
      </c>
      <c r="AB76">
        <v>38369</v>
      </c>
      <c r="AC76">
        <v>38381</v>
      </c>
    </row>
    <row r="77" spans="1:29" ht="15" x14ac:dyDescent="0.2">
      <c r="A77" t="str">
        <f t="shared" si="3"/>
        <v>RoskildeAlder i alt</v>
      </c>
      <c r="B77" s="241">
        <v>74</v>
      </c>
      <c r="C77" t="s">
        <v>188</v>
      </c>
      <c r="D77" t="s">
        <v>1351</v>
      </c>
      <c r="E77">
        <v>92142</v>
      </c>
      <c r="F77">
        <v>91605</v>
      </c>
      <c r="G77">
        <v>91901</v>
      </c>
      <c r="H77">
        <v>92188</v>
      </c>
      <c r="I77">
        <v>92464</v>
      </c>
      <c r="J77">
        <v>92725</v>
      </c>
      <c r="K77">
        <v>92978</v>
      </c>
      <c r="L77">
        <v>93231</v>
      </c>
      <c r="M77">
        <v>93493</v>
      </c>
      <c r="N77">
        <v>93759</v>
      </c>
      <c r="O77">
        <v>94026</v>
      </c>
      <c r="P77">
        <v>94286</v>
      </c>
      <c r="Q77">
        <v>94535</v>
      </c>
      <c r="R77">
        <v>94774</v>
      </c>
      <c r="S77">
        <v>94997</v>
      </c>
      <c r="T77">
        <v>95201</v>
      </c>
      <c r="U77">
        <v>95385</v>
      </c>
      <c r="V77">
        <v>95551</v>
      </c>
      <c r="W77">
        <v>95704</v>
      </c>
      <c r="X77">
        <v>95855</v>
      </c>
      <c r="Y77">
        <v>95994</v>
      </c>
      <c r="Z77">
        <v>96122</v>
      </c>
      <c r="AA77">
        <v>96231</v>
      </c>
      <c r="AB77">
        <v>96325</v>
      </c>
      <c r="AC77">
        <v>96400</v>
      </c>
    </row>
    <row r="78" spans="1:29" ht="15" x14ac:dyDescent="0.2">
      <c r="A78" t="str">
        <f t="shared" si="3"/>
        <v>RudersdalAlder i alt</v>
      </c>
      <c r="B78" s="241">
        <v>75</v>
      </c>
      <c r="C78" t="s">
        <v>173</v>
      </c>
      <c r="D78" t="s">
        <v>1351</v>
      </c>
      <c r="E78">
        <v>57253</v>
      </c>
      <c r="F78">
        <v>56568</v>
      </c>
      <c r="G78">
        <v>56412</v>
      </c>
      <c r="H78">
        <v>56266</v>
      </c>
      <c r="I78">
        <v>56150</v>
      </c>
      <c r="J78">
        <v>56057</v>
      </c>
      <c r="K78">
        <v>55980</v>
      </c>
      <c r="L78">
        <v>55939</v>
      </c>
      <c r="M78">
        <v>55923</v>
      </c>
      <c r="N78">
        <v>55921</v>
      </c>
      <c r="O78">
        <v>55931</v>
      </c>
      <c r="P78">
        <v>55939</v>
      </c>
      <c r="Q78">
        <v>55939</v>
      </c>
      <c r="R78">
        <v>55933</v>
      </c>
      <c r="S78">
        <v>55918</v>
      </c>
      <c r="T78">
        <v>55904</v>
      </c>
      <c r="U78">
        <v>55889</v>
      </c>
      <c r="V78">
        <v>55877</v>
      </c>
      <c r="W78">
        <v>55865</v>
      </c>
      <c r="X78">
        <v>55860</v>
      </c>
      <c r="Y78">
        <v>55851</v>
      </c>
      <c r="Z78">
        <v>55843</v>
      </c>
      <c r="AA78">
        <v>55805</v>
      </c>
      <c r="AB78">
        <v>55763</v>
      </c>
      <c r="AC78">
        <v>55719</v>
      </c>
    </row>
    <row r="79" spans="1:29" ht="15" x14ac:dyDescent="0.2">
      <c r="A79" t="str">
        <f t="shared" si="3"/>
        <v>RødovreAlder i alt</v>
      </c>
      <c r="B79" s="241">
        <v>76</v>
      </c>
      <c r="C79" t="s">
        <v>174</v>
      </c>
      <c r="D79" t="s">
        <v>1351</v>
      </c>
      <c r="E79">
        <v>45403</v>
      </c>
      <c r="F79">
        <v>45418</v>
      </c>
      <c r="G79">
        <v>45921</v>
      </c>
      <c r="H79">
        <v>46399</v>
      </c>
      <c r="I79">
        <v>46855</v>
      </c>
      <c r="J79">
        <v>47285</v>
      </c>
      <c r="K79">
        <v>47696</v>
      </c>
      <c r="L79">
        <v>48082</v>
      </c>
      <c r="M79">
        <v>48454</v>
      </c>
      <c r="N79">
        <v>48806</v>
      </c>
      <c r="O79">
        <v>49141</v>
      </c>
      <c r="P79">
        <v>49455</v>
      </c>
      <c r="Q79">
        <v>49754</v>
      </c>
      <c r="R79">
        <v>50033</v>
      </c>
      <c r="S79">
        <v>50294</v>
      </c>
      <c r="T79">
        <v>50542</v>
      </c>
      <c r="U79">
        <v>50773</v>
      </c>
      <c r="V79">
        <v>50994</v>
      </c>
      <c r="W79">
        <v>51197</v>
      </c>
      <c r="X79">
        <v>51388</v>
      </c>
      <c r="Y79">
        <v>51566</v>
      </c>
      <c r="Z79">
        <v>51732</v>
      </c>
      <c r="AA79">
        <v>51884</v>
      </c>
      <c r="AB79">
        <v>52024</v>
      </c>
      <c r="AC79">
        <v>52149</v>
      </c>
    </row>
    <row r="80" spans="1:29" ht="15" x14ac:dyDescent="0.2">
      <c r="A80" t="str">
        <f t="shared" si="3"/>
        <v>SamsøAlder i alt</v>
      </c>
      <c r="B80" s="241">
        <v>77</v>
      </c>
      <c r="C80" t="s">
        <v>226</v>
      </c>
      <c r="D80" t="s">
        <v>1351</v>
      </c>
      <c r="E80">
        <v>3661</v>
      </c>
      <c r="F80">
        <v>3631</v>
      </c>
      <c r="G80">
        <v>3633</v>
      </c>
      <c r="H80">
        <v>3636</v>
      </c>
      <c r="I80">
        <v>3641</v>
      </c>
      <c r="J80">
        <v>3647</v>
      </c>
      <c r="K80">
        <v>3655</v>
      </c>
      <c r="L80">
        <v>3661</v>
      </c>
      <c r="M80">
        <v>3668</v>
      </c>
      <c r="N80">
        <v>3673</v>
      </c>
      <c r="O80">
        <v>3679</v>
      </c>
      <c r="P80">
        <v>3684</v>
      </c>
      <c r="Q80">
        <v>3688</v>
      </c>
      <c r="R80">
        <v>3692</v>
      </c>
      <c r="S80">
        <v>3696</v>
      </c>
      <c r="T80">
        <v>3698</v>
      </c>
      <c r="U80">
        <v>3701</v>
      </c>
      <c r="V80">
        <v>3705</v>
      </c>
      <c r="W80">
        <v>3706</v>
      </c>
      <c r="X80">
        <v>3709</v>
      </c>
      <c r="Y80">
        <v>3711</v>
      </c>
      <c r="Z80">
        <v>3712</v>
      </c>
      <c r="AA80">
        <v>3713</v>
      </c>
      <c r="AB80">
        <v>3715</v>
      </c>
      <c r="AC80">
        <v>3717</v>
      </c>
    </row>
    <row r="81" spans="1:29" ht="15" x14ac:dyDescent="0.2">
      <c r="A81" t="str">
        <f t="shared" si="3"/>
        <v>SilkeborgAlder i alt</v>
      </c>
      <c r="B81" s="241">
        <v>78</v>
      </c>
      <c r="C81" t="s">
        <v>227</v>
      </c>
      <c r="D81" t="s">
        <v>1351</v>
      </c>
      <c r="E81">
        <v>102968</v>
      </c>
      <c r="F81">
        <v>103770</v>
      </c>
      <c r="G81">
        <v>105019</v>
      </c>
      <c r="H81">
        <v>106257</v>
      </c>
      <c r="I81">
        <v>107486</v>
      </c>
      <c r="J81">
        <v>108710</v>
      </c>
      <c r="K81">
        <v>109930</v>
      </c>
      <c r="L81">
        <v>111151</v>
      </c>
      <c r="M81">
        <v>112368</v>
      </c>
      <c r="N81">
        <v>113576</v>
      </c>
      <c r="O81">
        <v>114756</v>
      </c>
      <c r="P81">
        <v>115898</v>
      </c>
      <c r="Q81">
        <v>116983</v>
      </c>
      <c r="R81">
        <v>118003</v>
      </c>
      <c r="S81">
        <v>118949</v>
      </c>
      <c r="T81">
        <v>119829</v>
      </c>
      <c r="U81">
        <v>120641</v>
      </c>
      <c r="V81">
        <v>121396</v>
      </c>
      <c r="W81">
        <v>122109</v>
      </c>
      <c r="X81">
        <v>122798</v>
      </c>
      <c r="Y81">
        <v>123457</v>
      </c>
      <c r="Z81">
        <v>124079</v>
      </c>
      <c r="AA81">
        <v>124657</v>
      </c>
      <c r="AB81">
        <v>125193</v>
      </c>
      <c r="AC81">
        <v>125693</v>
      </c>
    </row>
    <row r="82" spans="1:29" ht="15" x14ac:dyDescent="0.2">
      <c r="A82" t="str">
        <f t="shared" si="3"/>
        <v>SkanderborgAlder i alt</v>
      </c>
      <c r="B82" s="241">
        <v>79</v>
      </c>
      <c r="C82" t="s">
        <v>228</v>
      </c>
      <c r="D82" t="s">
        <v>1351</v>
      </c>
      <c r="E82">
        <v>66244</v>
      </c>
      <c r="F82">
        <v>66337</v>
      </c>
      <c r="G82">
        <v>66741</v>
      </c>
      <c r="H82">
        <v>67159</v>
      </c>
      <c r="I82">
        <v>67586</v>
      </c>
      <c r="J82">
        <v>68025</v>
      </c>
      <c r="K82">
        <v>68465</v>
      </c>
      <c r="L82">
        <v>68900</v>
      </c>
      <c r="M82">
        <v>69328</v>
      </c>
      <c r="N82">
        <v>69747</v>
      </c>
      <c r="O82">
        <v>70149</v>
      </c>
      <c r="P82">
        <v>70523</v>
      </c>
      <c r="Q82">
        <v>70866</v>
      </c>
      <c r="R82">
        <v>71175</v>
      </c>
      <c r="S82">
        <v>71453</v>
      </c>
      <c r="T82">
        <v>71697</v>
      </c>
      <c r="U82">
        <v>71915</v>
      </c>
      <c r="V82">
        <v>72114</v>
      </c>
      <c r="W82">
        <v>72310</v>
      </c>
      <c r="X82">
        <v>72508</v>
      </c>
      <c r="Y82">
        <v>72703</v>
      </c>
      <c r="Z82">
        <v>72880</v>
      </c>
      <c r="AA82">
        <v>73036</v>
      </c>
      <c r="AB82">
        <v>73174</v>
      </c>
      <c r="AC82">
        <v>73294</v>
      </c>
    </row>
    <row r="83" spans="1:29" ht="15" x14ac:dyDescent="0.2">
      <c r="A83" t="str">
        <f t="shared" si="3"/>
        <v>SkiveAlder i alt</v>
      </c>
      <c r="B83" s="241">
        <v>80</v>
      </c>
      <c r="C83" t="s">
        <v>229</v>
      </c>
      <c r="D83" t="s">
        <v>1351</v>
      </c>
      <c r="E83">
        <v>44064</v>
      </c>
      <c r="F83">
        <v>43560</v>
      </c>
      <c r="G83">
        <v>43259</v>
      </c>
      <c r="H83">
        <v>42962</v>
      </c>
      <c r="I83">
        <v>42672</v>
      </c>
      <c r="J83">
        <v>42385</v>
      </c>
      <c r="K83">
        <v>42108</v>
      </c>
      <c r="L83">
        <v>41844</v>
      </c>
      <c r="M83">
        <v>41592</v>
      </c>
      <c r="N83">
        <v>41347</v>
      </c>
      <c r="O83">
        <v>41110</v>
      </c>
      <c r="P83">
        <v>40882</v>
      </c>
      <c r="Q83">
        <v>40654</v>
      </c>
      <c r="R83">
        <v>40424</v>
      </c>
      <c r="S83">
        <v>40199</v>
      </c>
      <c r="T83">
        <v>39978</v>
      </c>
      <c r="U83">
        <v>39756</v>
      </c>
      <c r="V83">
        <v>39535</v>
      </c>
      <c r="W83">
        <v>39320</v>
      </c>
      <c r="X83">
        <v>39112</v>
      </c>
      <c r="Y83">
        <v>38913</v>
      </c>
      <c r="Z83">
        <v>38717</v>
      </c>
      <c r="AA83">
        <v>38524</v>
      </c>
      <c r="AB83">
        <v>38335</v>
      </c>
      <c r="AC83">
        <v>38147</v>
      </c>
    </row>
    <row r="84" spans="1:29" ht="15" x14ac:dyDescent="0.2">
      <c r="A84" t="str">
        <f t="shared" si="3"/>
        <v>SlagelseAlder i alt</v>
      </c>
      <c r="B84" s="241">
        <v>81</v>
      </c>
      <c r="C84" t="s">
        <v>189</v>
      </c>
      <c r="D84" t="s">
        <v>1351</v>
      </c>
      <c r="E84">
        <v>80735</v>
      </c>
      <c r="F84">
        <v>80455</v>
      </c>
      <c r="G84">
        <v>80584</v>
      </c>
      <c r="H84">
        <v>80704</v>
      </c>
      <c r="I84">
        <v>80811</v>
      </c>
      <c r="J84">
        <v>80909</v>
      </c>
      <c r="K84">
        <v>81001</v>
      </c>
      <c r="L84">
        <v>81085</v>
      </c>
      <c r="M84">
        <v>81160</v>
      </c>
      <c r="N84">
        <v>81228</v>
      </c>
      <c r="O84">
        <v>81280</v>
      </c>
      <c r="P84">
        <v>81320</v>
      </c>
      <c r="Q84">
        <v>81348</v>
      </c>
      <c r="R84">
        <v>81364</v>
      </c>
      <c r="S84">
        <v>81372</v>
      </c>
      <c r="T84">
        <v>81374</v>
      </c>
      <c r="U84">
        <v>81369</v>
      </c>
      <c r="V84">
        <v>81359</v>
      </c>
      <c r="W84">
        <v>81347</v>
      </c>
      <c r="X84">
        <v>81333</v>
      </c>
      <c r="Y84">
        <v>81318</v>
      </c>
      <c r="Z84">
        <v>81299</v>
      </c>
      <c r="AA84">
        <v>81277</v>
      </c>
      <c r="AB84">
        <v>81248</v>
      </c>
      <c r="AC84">
        <v>81214</v>
      </c>
    </row>
    <row r="85" spans="1:29" ht="15" x14ac:dyDescent="0.2">
      <c r="A85" t="str">
        <f t="shared" si="3"/>
        <v>SolrødAlder i alt</v>
      </c>
      <c r="B85" s="241">
        <v>82</v>
      </c>
      <c r="C85" t="s">
        <v>190</v>
      </c>
      <c r="D85" t="s">
        <v>1351</v>
      </c>
      <c r="E85">
        <v>24960</v>
      </c>
      <c r="F85">
        <v>24883</v>
      </c>
      <c r="G85">
        <v>25038</v>
      </c>
      <c r="H85">
        <v>25192</v>
      </c>
      <c r="I85">
        <v>25338</v>
      </c>
      <c r="J85">
        <v>25481</v>
      </c>
      <c r="K85">
        <v>25622</v>
      </c>
      <c r="L85">
        <v>25761</v>
      </c>
      <c r="M85">
        <v>25898</v>
      </c>
      <c r="N85">
        <v>26030</v>
      </c>
      <c r="O85">
        <v>26156</v>
      </c>
      <c r="P85">
        <v>26274</v>
      </c>
      <c r="Q85">
        <v>26379</v>
      </c>
      <c r="R85">
        <v>26471</v>
      </c>
      <c r="S85">
        <v>26552</v>
      </c>
      <c r="T85">
        <v>26629</v>
      </c>
      <c r="U85">
        <v>26697</v>
      </c>
      <c r="V85">
        <v>26760</v>
      </c>
      <c r="W85">
        <v>26821</v>
      </c>
      <c r="X85">
        <v>26879</v>
      </c>
      <c r="Y85">
        <v>26932</v>
      </c>
      <c r="Z85">
        <v>26976</v>
      </c>
      <c r="AA85">
        <v>27014</v>
      </c>
      <c r="AB85">
        <v>27046</v>
      </c>
      <c r="AC85">
        <v>27069</v>
      </c>
    </row>
    <row r="86" spans="1:29" ht="15" x14ac:dyDescent="0.2">
      <c r="A86" t="str">
        <f t="shared" si="3"/>
        <v>SorøAlder i alt</v>
      </c>
      <c r="B86" s="241">
        <v>83</v>
      </c>
      <c r="C86" t="s">
        <v>191</v>
      </c>
      <c r="D86" t="s">
        <v>1351</v>
      </c>
      <c r="E86">
        <v>30744</v>
      </c>
      <c r="F86">
        <v>30549</v>
      </c>
      <c r="G86">
        <v>30595</v>
      </c>
      <c r="H86">
        <v>30651</v>
      </c>
      <c r="I86">
        <v>30713</v>
      </c>
      <c r="J86">
        <v>30777</v>
      </c>
      <c r="K86">
        <v>30845</v>
      </c>
      <c r="L86">
        <v>30918</v>
      </c>
      <c r="M86">
        <v>30990</v>
      </c>
      <c r="N86">
        <v>31059</v>
      </c>
      <c r="O86">
        <v>31121</v>
      </c>
      <c r="P86">
        <v>31173</v>
      </c>
      <c r="Q86">
        <v>31214</v>
      </c>
      <c r="R86">
        <v>31244</v>
      </c>
      <c r="S86">
        <v>31268</v>
      </c>
      <c r="T86">
        <v>31283</v>
      </c>
      <c r="U86">
        <v>31293</v>
      </c>
      <c r="V86">
        <v>31300</v>
      </c>
      <c r="W86">
        <v>31301</v>
      </c>
      <c r="X86">
        <v>31299</v>
      </c>
      <c r="Y86">
        <v>31294</v>
      </c>
      <c r="Z86">
        <v>31284</v>
      </c>
      <c r="AA86">
        <v>31266</v>
      </c>
      <c r="AB86">
        <v>31244</v>
      </c>
      <c r="AC86">
        <v>31216</v>
      </c>
    </row>
    <row r="87" spans="1:29" ht="15" x14ac:dyDescent="0.2">
      <c r="A87" t="str">
        <f t="shared" si="3"/>
        <v>StevnsAlder i alt</v>
      </c>
      <c r="B87" s="241">
        <v>84</v>
      </c>
      <c r="C87" t="s">
        <v>192</v>
      </c>
      <c r="D87" t="s">
        <v>1351</v>
      </c>
      <c r="E87">
        <v>23711</v>
      </c>
      <c r="F87">
        <v>23554</v>
      </c>
      <c r="G87">
        <v>23591</v>
      </c>
      <c r="H87">
        <v>23622</v>
      </c>
      <c r="I87">
        <v>23649</v>
      </c>
      <c r="J87">
        <v>23680</v>
      </c>
      <c r="K87">
        <v>23705</v>
      </c>
      <c r="L87">
        <v>23729</v>
      </c>
      <c r="M87">
        <v>23756</v>
      </c>
      <c r="N87">
        <v>23780</v>
      </c>
      <c r="O87">
        <v>23800</v>
      </c>
      <c r="P87">
        <v>23815</v>
      </c>
      <c r="Q87">
        <v>23824</v>
      </c>
      <c r="R87">
        <v>23829</v>
      </c>
      <c r="S87">
        <v>23829</v>
      </c>
      <c r="T87">
        <v>23825</v>
      </c>
      <c r="U87">
        <v>23818</v>
      </c>
      <c r="V87">
        <v>23808</v>
      </c>
      <c r="W87">
        <v>23797</v>
      </c>
      <c r="X87">
        <v>23788</v>
      </c>
      <c r="Y87">
        <v>23775</v>
      </c>
      <c r="Z87">
        <v>23762</v>
      </c>
      <c r="AA87">
        <v>23747</v>
      </c>
      <c r="AB87">
        <v>23731</v>
      </c>
      <c r="AC87">
        <v>23713</v>
      </c>
    </row>
    <row r="88" spans="1:29" ht="15" x14ac:dyDescent="0.2">
      <c r="A88" t="str">
        <f t="shared" si="3"/>
        <v>StruerAlder i alt</v>
      </c>
      <c r="B88" s="241">
        <v>85</v>
      </c>
      <c r="C88" t="s">
        <v>230</v>
      </c>
      <c r="D88" t="s">
        <v>1351</v>
      </c>
      <c r="E88">
        <v>20077</v>
      </c>
      <c r="F88">
        <v>19768</v>
      </c>
      <c r="G88">
        <v>19595</v>
      </c>
      <c r="H88">
        <v>19426</v>
      </c>
      <c r="I88">
        <v>19265</v>
      </c>
      <c r="J88">
        <v>19113</v>
      </c>
      <c r="K88">
        <v>18975</v>
      </c>
      <c r="L88">
        <v>18848</v>
      </c>
      <c r="M88">
        <v>18727</v>
      </c>
      <c r="N88">
        <v>18612</v>
      </c>
      <c r="O88">
        <v>18499</v>
      </c>
      <c r="P88">
        <v>18388</v>
      </c>
      <c r="Q88">
        <v>18276</v>
      </c>
      <c r="R88">
        <v>18166</v>
      </c>
      <c r="S88">
        <v>18057</v>
      </c>
      <c r="T88">
        <v>17951</v>
      </c>
      <c r="U88">
        <v>17847</v>
      </c>
      <c r="V88">
        <v>17747</v>
      </c>
      <c r="W88">
        <v>17653</v>
      </c>
      <c r="X88">
        <v>17562</v>
      </c>
      <c r="Y88">
        <v>17473</v>
      </c>
      <c r="Z88">
        <v>17386</v>
      </c>
      <c r="AA88">
        <v>17303</v>
      </c>
      <c r="AB88">
        <v>17220</v>
      </c>
      <c r="AC88">
        <v>17138</v>
      </c>
    </row>
    <row r="89" spans="1:29" ht="15" x14ac:dyDescent="0.2">
      <c r="A89" t="str">
        <f t="shared" si="3"/>
        <v>SvendborgAlder i alt</v>
      </c>
      <c r="B89" s="241">
        <v>86</v>
      </c>
      <c r="C89" t="s">
        <v>207</v>
      </c>
      <c r="D89" t="s">
        <v>1351</v>
      </c>
      <c r="E89">
        <v>60354</v>
      </c>
      <c r="F89">
        <v>60316</v>
      </c>
      <c r="G89">
        <v>60569</v>
      </c>
      <c r="H89">
        <v>60821</v>
      </c>
      <c r="I89">
        <v>61060</v>
      </c>
      <c r="J89">
        <v>61289</v>
      </c>
      <c r="K89">
        <v>61516</v>
      </c>
      <c r="L89">
        <v>61739</v>
      </c>
      <c r="M89">
        <v>61957</v>
      </c>
      <c r="N89">
        <v>62170</v>
      </c>
      <c r="O89">
        <v>62374</v>
      </c>
      <c r="P89">
        <v>62562</v>
      </c>
      <c r="Q89">
        <v>62723</v>
      </c>
      <c r="R89">
        <v>62859</v>
      </c>
      <c r="S89">
        <v>62979</v>
      </c>
      <c r="T89">
        <v>63081</v>
      </c>
      <c r="U89">
        <v>63168</v>
      </c>
      <c r="V89">
        <v>63237</v>
      </c>
      <c r="W89">
        <v>63296</v>
      </c>
      <c r="X89">
        <v>63352</v>
      </c>
      <c r="Y89">
        <v>63397</v>
      </c>
      <c r="Z89">
        <v>63431</v>
      </c>
      <c r="AA89">
        <v>63452</v>
      </c>
      <c r="AB89">
        <v>63464</v>
      </c>
      <c r="AC89">
        <v>63468</v>
      </c>
    </row>
    <row r="90" spans="1:29" ht="15" x14ac:dyDescent="0.2">
      <c r="A90" t="str">
        <f t="shared" si="3"/>
        <v>SyddjursAlder i alt</v>
      </c>
      <c r="B90" s="241">
        <v>87</v>
      </c>
      <c r="C90" t="s">
        <v>231</v>
      </c>
      <c r="D90" t="s">
        <v>1351</v>
      </c>
      <c r="E90">
        <v>44308</v>
      </c>
      <c r="F90">
        <v>44208</v>
      </c>
      <c r="G90">
        <v>44372</v>
      </c>
      <c r="H90">
        <v>44545</v>
      </c>
      <c r="I90">
        <v>44726</v>
      </c>
      <c r="J90">
        <v>44912</v>
      </c>
      <c r="K90">
        <v>45103</v>
      </c>
      <c r="L90">
        <v>45299</v>
      </c>
      <c r="M90">
        <v>45500</v>
      </c>
      <c r="N90">
        <v>45704</v>
      </c>
      <c r="O90">
        <v>45900</v>
      </c>
      <c r="P90">
        <v>46084</v>
      </c>
      <c r="Q90">
        <v>46254</v>
      </c>
      <c r="R90">
        <v>46408</v>
      </c>
      <c r="S90">
        <v>46547</v>
      </c>
      <c r="T90">
        <v>46672</v>
      </c>
      <c r="U90">
        <v>46781</v>
      </c>
      <c r="V90">
        <v>46883</v>
      </c>
      <c r="W90">
        <v>46976</v>
      </c>
      <c r="X90">
        <v>47065</v>
      </c>
      <c r="Y90">
        <v>47148</v>
      </c>
      <c r="Z90">
        <v>47222</v>
      </c>
      <c r="AA90">
        <v>47288</v>
      </c>
      <c r="AB90">
        <v>47343</v>
      </c>
      <c r="AC90">
        <v>47390</v>
      </c>
    </row>
    <row r="91" spans="1:29" ht="15" x14ac:dyDescent="0.2">
      <c r="A91" t="str">
        <f t="shared" si="3"/>
        <v>SønderborgAlder i alt</v>
      </c>
      <c r="B91" s="241">
        <v>88</v>
      </c>
      <c r="C91" t="s">
        <v>208</v>
      </c>
      <c r="D91" t="s">
        <v>1351</v>
      </c>
      <c r="E91">
        <v>73966</v>
      </c>
      <c r="F91">
        <v>73393</v>
      </c>
      <c r="G91">
        <v>73162</v>
      </c>
      <c r="H91">
        <v>72942</v>
      </c>
      <c r="I91">
        <v>72725</v>
      </c>
      <c r="J91">
        <v>72501</v>
      </c>
      <c r="K91">
        <v>72279</v>
      </c>
      <c r="L91">
        <v>72065</v>
      </c>
      <c r="M91">
        <v>71867</v>
      </c>
      <c r="N91">
        <v>71687</v>
      </c>
      <c r="O91">
        <v>71524</v>
      </c>
      <c r="P91">
        <v>71370</v>
      </c>
      <c r="Q91">
        <v>71213</v>
      </c>
      <c r="R91">
        <v>71050</v>
      </c>
      <c r="S91">
        <v>70893</v>
      </c>
      <c r="T91">
        <v>70744</v>
      </c>
      <c r="U91">
        <v>70592</v>
      </c>
      <c r="V91">
        <v>70443</v>
      </c>
      <c r="W91">
        <v>70303</v>
      </c>
      <c r="X91">
        <v>70176</v>
      </c>
      <c r="Y91">
        <v>70059</v>
      </c>
      <c r="Z91">
        <v>69945</v>
      </c>
      <c r="AA91">
        <v>69827</v>
      </c>
      <c r="AB91">
        <v>69702</v>
      </c>
      <c r="AC91">
        <v>69574</v>
      </c>
    </row>
    <row r="92" spans="1:29" ht="15" x14ac:dyDescent="0.2">
      <c r="A92" t="str">
        <f t="shared" si="3"/>
        <v>ThistedAlder i alt</v>
      </c>
      <c r="B92" s="241">
        <v>89</v>
      </c>
      <c r="C92" t="s">
        <v>241</v>
      </c>
      <c r="D92" t="s">
        <v>1351</v>
      </c>
      <c r="E92">
        <v>42600</v>
      </c>
      <c r="F92">
        <v>42327</v>
      </c>
      <c r="G92">
        <v>42176</v>
      </c>
      <c r="H92">
        <v>42028</v>
      </c>
      <c r="I92">
        <v>41879</v>
      </c>
      <c r="J92">
        <v>41730</v>
      </c>
      <c r="K92">
        <v>41586</v>
      </c>
      <c r="L92">
        <v>41445</v>
      </c>
      <c r="M92">
        <v>41309</v>
      </c>
      <c r="N92">
        <v>41179</v>
      </c>
      <c r="O92">
        <v>41049</v>
      </c>
      <c r="P92">
        <v>40915</v>
      </c>
      <c r="Q92">
        <v>40774</v>
      </c>
      <c r="R92">
        <v>40622</v>
      </c>
      <c r="S92">
        <v>40464</v>
      </c>
      <c r="T92">
        <v>40303</v>
      </c>
      <c r="U92">
        <v>40147</v>
      </c>
      <c r="V92">
        <v>39992</v>
      </c>
      <c r="W92">
        <v>39837</v>
      </c>
      <c r="X92">
        <v>39689</v>
      </c>
      <c r="Y92">
        <v>39550</v>
      </c>
      <c r="Z92">
        <v>39413</v>
      </c>
      <c r="AA92">
        <v>39275</v>
      </c>
      <c r="AB92">
        <v>39136</v>
      </c>
      <c r="AC92">
        <v>38996</v>
      </c>
    </row>
    <row r="93" spans="1:29" ht="15" x14ac:dyDescent="0.2">
      <c r="A93" t="str">
        <f t="shared" si="3"/>
        <v>TårnbyAlder i alt</v>
      </c>
      <c r="B93" s="241">
        <v>90</v>
      </c>
      <c r="C93" t="s">
        <v>175</v>
      </c>
      <c r="D93" t="s">
        <v>1351</v>
      </c>
      <c r="E93">
        <v>44290</v>
      </c>
      <c r="F93">
        <v>44071</v>
      </c>
      <c r="G93">
        <v>44209</v>
      </c>
      <c r="H93">
        <v>44336</v>
      </c>
      <c r="I93">
        <v>44455</v>
      </c>
      <c r="J93">
        <v>44569</v>
      </c>
      <c r="K93">
        <v>44683</v>
      </c>
      <c r="L93">
        <v>44799</v>
      </c>
      <c r="M93">
        <v>44918</v>
      </c>
      <c r="N93">
        <v>45035</v>
      </c>
      <c r="O93">
        <v>45149</v>
      </c>
      <c r="P93">
        <v>45251</v>
      </c>
      <c r="Q93">
        <v>45342</v>
      </c>
      <c r="R93">
        <v>45427</v>
      </c>
      <c r="S93">
        <v>45507</v>
      </c>
      <c r="T93">
        <v>45578</v>
      </c>
      <c r="U93">
        <v>45646</v>
      </c>
      <c r="V93">
        <v>45706</v>
      </c>
      <c r="W93">
        <v>45764</v>
      </c>
      <c r="X93">
        <v>45820</v>
      </c>
      <c r="Y93">
        <v>45873</v>
      </c>
      <c r="Z93">
        <v>45922</v>
      </c>
      <c r="AA93">
        <v>45962</v>
      </c>
      <c r="AB93">
        <v>45992</v>
      </c>
      <c r="AC93">
        <v>46013</v>
      </c>
    </row>
    <row r="94" spans="1:29" ht="15" x14ac:dyDescent="0.2">
      <c r="A94" t="str">
        <f t="shared" si="3"/>
        <v>TønderAlder i alt</v>
      </c>
      <c r="B94" s="241">
        <v>91</v>
      </c>
      <c r="C94" t="s">
        <v>209</v>
      </c>
      <c r="D94" t="s">
        <v>1351</v>
      </c>
      <c r="E94">
        <v>36259</v>
      </c>
      <c r="F94">
        <v>35868</v>
      </c>
      <c r="G94">
        <v>35696</v>
      </c>
      <c r="H94">
        <v>35531</v>
      </c>
      <c r="I94">
        <v>35369</v>
      </c>
      <c r="J94">
        <v>35215</v>
      </c>
      <c r="K94">
        <v>35065</v>
      </c>
      <c r="L94">
        <v>34922</v>
      </c>
      <c r="M94">
        <v>34779</v>
      </c>
      <c r="N94">
        <v>34638</v>
      </c>
      <c r="O94">
        <v>34499</v>
      </c>
      <c r="P94">
        <v>34357</v>
      </c>
      <c r="Q94">
        <v>34212</v>
      </c>
      <c r="R94">
        <v>34068</v>
      </c>
      <c r="S94">
        <v>33927</v>
      </c>
      <c r="T94">
        <v>33788</v>
      </c>
      <c r="U94">
        <v>33652</v>
      </c>
      <c r="V94">
        <v>33519</v>
      </c>
      <c r="W94">
        <v>33391</v>
      </c>
      <c r="X94">
        <v>33268</v>
      </c>
      <c r="Y94">
        <v>33149</v>
      </c>
      <c r="Z94">
        <v>33032</v>
      </c>
      <c r="AA94">
        <v>32916</v>
      </c>
      <c r="AB94">
        <v>32799</v>
      </c>
      <c r="AC94">
        <v>32681</v>
      </c>
    </row>
    <row r="95" spans="1:29" ht="15" x14ac:dyDescent="0.2">
      <c r="A95" t="str">
        <f t="shared" si="3"/>
        <v>VallensbækAlder i alt</v>
      </c>
      <c r="B95" s="241">
        <v>92</v>
      </c>
      <c r="C95" t="s">
        <v>176</v>
      </c>
      <c r="D95" t="s">
        <v>1351</v>
      </c>
      <c r="E95">
        <v>18520</v>
      </c>
      <c r="F95">
        <v>18410</v>
      </c>
      <c r="G95">
        <v>18543</v>
      </c>
      <c r="H95">
        <v>18669</v>
      </c>
      <c r="I95">
        <v>18785</v>
      </c>
      <c r="J95">
        <v>18895</v>
      </c>
      <c r="K95">
        <v>18996</v>
      </c>
      <c r="L95">
        <v>19088</v>
      </c>
      <c r="M95">
        <v>19175</v>
      </c>
      <c r="N95">
        <v>19260</v>
      </c>
      <c r="O95">
        <v>19340</v>
      </c>
      <c r="P95">
        <v>19418</v>
      </c>
      <c r="Q95">
        <v>19491</v>
      </c>
      <c r="R95">
        <v>19558</v>
      </c>
      <c r="S95">
        <v>19620</v>
      </c>
      <c r="T95">
        <v>19677</v>
      </c>
      <c r="U95">
        <v>19730</v>
      </c>
      <c r="V95">
        <v>19780</v>
      </c>
      <c r="W95">
        <v>19824</v>
      </c>
      <c r="X95">
        <v>19866</v>
      </c>
      <c r="Y95">
        <v>19903</v>
      </c>
      <c r="Z95">
        <v>19936</v>
      </c>
      <c r="AA95">
        <v>19966</v>
      </c>
      <c r="AB95">
        <v>19993</v>
      </c>
      <c r="AC95">
        <v>20017</v>
      </c>
    </row>
    <row r="96" spans="1:29" ht="15" x14ac:dyDescent="0.2">
      <c r="A96" t="str">
        <f t="shared" si="3"/>
        <v>VardeAlder i alt</v>
      </c>
      <c r="B96" s="241">
        <v>93</v>
      </c>
      <c r="C96" t="s">
        <v>210</v>
      </c>
      <c r="D96" t="s">
        <v>1351</v>
      </c>
      <c r="E96">
        <v>49326</v>
      </c>
      <c r="F96">
        <v>48953</v>
      </c>
      <c r="G96">
        <v>48810</v>
      </c>
      <c r="H96">
        <v>48672</v>
      </c>
      <c r="I96">
        <v>48539</v>
      </c>
      <c r="J96">
        <v>48410</v>
      </c>
      <c r="K96">
        <v>48287</v>
      </c>
      <c r="L96">
        <v>48178</v>
      </c>
      <c r="M96">
        <v>48080</v>
      </c>
      <c r="N96">
        <v>47984</v>
      </c>
      <c r="O96">
        <v>47891</v>
      </c>
      <c r="P96">
        <v>47795</v>
      </c>
      <c r="Q96">
        <v>47690</v>
      </c>
      <c r="R96">
        <v>47579</v>
      </c>
      <c r="S96">
        <v>47464</v>
      </c>
      <c r="T96">
        <v>47349</v>
      </c>
      <c r="U96">
        <v>47235</v>
      </c>
      <c r="V96">
        <v>47120</v>
      </c>
      <c r="W96">
        <v>47010</v>
      </c>
      <c r="X96">
        <v>46904</v>
      </c>
      <c r="Y96">
        <v>46801</v>
      </c>
      <c r="Z96">
        <v>46697</v>
      </c>
      <c r="AA96">
        <v>46590</v>
      </c>
      <c r="AB96">
        <v>46481</v>
      </c>
      <c r="AC96">
        <v>46371</v>
      </c>
    </row>
    <row r="97" spans="1:29" ht="15" x14ac:dyDescent="0.2">
      <c r="A97" t="str">
        <f t="shared" si="3"/>
        <v>VejenAlder i alt</v>
      </c>
      <c r="B97" s="241">
        <v>94</v>
      </c>
      <c r="C97" t="s">
        <v>211</v>
      </c>
      <c r="D97" t="s">
        <v>1351</v>
      </c>
      <c r="E97">
        <v>42630</v>
      </c>
      <c r="F97">
        <v>42280</v>
      </c>
      <c r="G97">
        <v>42176</v>
      </c>
      <c r="H97">
        <v>42080</v>
      </c>
      <c r="I97">
        <v>41990</v>
      </c>
      <c r="J97">
        <v>41904</v>
      </c>
      <c r="K97">
        <v>41829</v>
      </c>
      <c r="L97">
        <v>41767</v>
      </c>
      <c r="M97">
        <v>41712</v>
      </c>
      <c r="N97">
        <v>41665</v>
      </c>
      <c r="O97">
        <v>41616</v>
      </c>
      <c r="P97">
        <v>41563</v>
      </c>
      <c r="Q97">
        <v>41503</v>
      </c>
      <c r="R97">
        <v>41438</v>
      </c>
      <c r="S97">
        <v>41370</v>
      </c>
      <c r="T97">
        <v>41305</v>
      </c>
      <c r="U97">
        <v>41239</v>
      </c>
      <c r="V97">
        <v>41176</v>
      </c>
      <c r="W97">
        <v>41117</v>
      </c>
      <c r="X97">
        <v>41063</v>
      </c>
      <c r="Y97">
        <v>41010</v>
      </c>
      <c r="Z97">
        <v>40953</v>
      </c>
      <c r="AA97">
        <v>40890</v>
      </c>
      <c r="AB97">
        <v>40822</v>
      </c>
      <c r="AC97">
        <v>40752</v>
      </c>
    </row>
    <row r="98" spans="1:29" ht="15" x14ac:dyDescent="0.2">
      <c r="A98" t="str">
        <f t="shared" si="3"/>
        <v>VejleAlder i alt</v>
      </c>
      <c r="B98" s="241">
        <v>95</v>
      </c>
      <c r="C98" t="s">
        <v>212</v>
      </c>
      <c r="D98" t="s">
        <v>1351</v>
      </c>
      <c r="E98">
        <v>123520</v>
      </c>
      <c r="F98">
        <v>123695</v>
      </c>
      <c r="G98">
        <v>124544</v>
      </c>
      <c r="H98">
        <v>125359</v>
      </c>
      <c r="I98">
        <v>126135</v>
      </c>
      <c r="J98">
        <v>126881</v>
      </c>
      <c r="K98">
        <v>127603</v>
      </c>
      <c r="L98">
        <v>128306</v>
      </c>
      <c r="M98">
        <v>128998</v>
      </c>
      <c r="N98">
        <v>129679</v>
      </c>
      <c r="O98">
        <v>130336</v>
      </c>
      <c r="P98">
        <v>130959</v>
      </c>
      <c r="Q98">
        <v>131536</v>
      </c>
      <c r="R98">
        <v>132060</v>
      </c>
      <c r="S98">
        <v>132536</v>
      </c>
      <c r="T98">
        <v>132968</v>
      </c>
      <c r="U98">
        <v>133358</v>
      </c>
      <c r="V98">
        <v>133716</v>
      </c>
      <c r="W98">
        <v>134044</v>
      </c>
      <c r="X98">
        <v>134360</v>
      </c>
      <c r="Y98">
        <v>134657</v>
      </c>
      <c r="Z98">
        <v>134929</v>
      </c>
      <c r="AA98">
        <v>135170</v>
      </c>
      <c r="AB98">
        <v>135378</v>
      </c>
      <c r="AC98">
        <v>135557</v>
      </c>
    </row>
    <row r="99" spans="1:29" ht="15" x14ac:dyDescent="0.2">
      <c r="A99" t="str">
        <f t="shared" si="3"/>
        <v>VesthimmerlandsAlder i alt</v>
      </c>
      <c r="B99" s="241">
        <v>96</v>
      </c>
      <c r="C99" t="s">
        <v>242</v>
      </c>
      <c r="D99" t="s">
        <v>1351</v>
      </c>
      <c r="E99">
        <v>35679</v>
      </c>
      <c r="F99">
        <v>35346</v>
      </c>
      <c r="G99">
        <v>35173</v>
      </c>
      <c r="H99">
        <v>35004</v>
      </c>
      <c r="I99">
        <v>34837</v>
      </c>
      <c r="J99">
        <v>34672</v>
      </c>
      <c r="K99">
        <v>34513</v>
      </c>
      <c r="L99">
        <v>34358</v>
      </c>
      <c r="M99">
        <v>34210</v>
      </c>
      <c r="N99">
        <v>34062</v>
      </c>
      <c r="O99">
        <v>33919</v>
      </c>
      <c r="P99">
        <v>33781</v>
      </c>
      <c r="Q99">
        <v>33641</v>
      </c>
      <c r="R99">
        <v>33500</v>
      </c>
      <c r="S99">
        <v>33367</v>
      </c>
      <c r="T99">
        <v>33239</v>
      </c>
      <c r="U99">
        <v>33115</v>
      </c>
      <c r="V99">
        <v>32995</v>
      </c>
      <c r="W99">
        <v>32881</v>
      </c>
      <c r="X99">
        <v>32774</v>
      </c>
      <c r="Y99">
        <v>32672</v>
      </c>
      <c r="Z99">
        <v>32572</v>
      </c>
      <c r="AA99">
        <v>32472</v>
      </c>
      <c r="AB99">
        <v>32370</v>
      </c>
      <c r="AC99">
        <v>32269</v>
      </c>
    </row>
    <row r="100" spans="1:29" ht="15" x14ac:dyDescent="0.2">
      <c r="A100" t="str">
        <f t="shared" si="3"/>
        <v>ViborgAlder i alt</v>
      </c>
      <c r="B100" s="241">
        <v>97</v>
      </c>
      <c r="C100" t="s">
        <v>232</v>
      </c>
      <c r="D100" t="s">
        <v>1351</v>
      </c>
      <c r="E100">
        <v>97688</v>
      </c>
      <c r="F100">
        <v>97092</v>
      </c>
      <c r="G100">
        <v>97002</v>
      </c>
      <c r="H100">
        <v>96896</v>
      </c>
      <c r="I100">
        <v>96779</v>
      </c>
      <c r="J100">
        <v>96663</v>
      </c>
      <c r="K100">
        <v>96555</v>
      </c>
      <c r="L100">
        <v>96460</v>
      </c>
      <c r="M100">
        <v>96385</v>
      </c>
      <c r="N100">
        <v>96327</v>
      </c>
      <c r="O100">
        <v>96272</v>
      </c>
      <c r="P100">
        <v>96205</v>
      </c>
      <c r="Q100">
        <v>96126</v>
      </c>
      <c r="R100">
        <v>96035</v>
      </c>
      <c r="S100">
        <v>95938</v>
      </c>
      <c r="T100">
        <v>95836</v>
      </c>
      <c r="U100">
        <v>95728</v>
      </c>
      <c r="V100">
        <v>95617</v>
      </c>
      <c r="W100">
        <v>95509</v>
      </c>
      <c r="X100">
        <v>95404</v>
      </c>
      <c r="Y100">
        <v>95297</v>
      </c>
      <c r="Z100">
        <v>95185</v>
      </c>
      <c r="AA100">
        <v>95066</v>
      </c>
      <c r="AB100">
        <v>94938</v>
      </c>
      <c r="AC100">
        <v>94799</v>
      </c>
    </row>
    <row r="101" spans="1:29" ht="15" x14ac:dyDescent="0.2">
      <c r="A101" t="str">
        <f t="shared" si="3"/>
        <v>VordingborgAlder i alt</v>
      </c>
      <c r="B101" s="241">
        <v>98</v>
      </c>
      <c r="C101" t="s">
        <v>193</v>
      </c>
      <c r="D101" t="s">
        <v>1351</v>
      </c>
      <c r="E101">
        <v>45014</v>
      </c>
      <c r="F101">
        <v>44581</v>
      </c>
      <c r="G101">
        <v>44471</v>
      </c>
      <c r="H101">
        <v>44365</v>
      </c>
      <c r="I101">
        <v>44268</v>
      </c>
      <c r="J101">
        <v>44179</v>
      </c>
      <c r="K101">
        <v>44090</v>
      </c>
      <c r="L101">
        <v>44008</v>
      </c>
      <c r="M101">
        <v>43931</v>
      </c>
      <c r="N101">
        <v>43854</v>
      </c>
      <c r="O101">
        <v>43776</v>
      </c>
      <c r="P101">
        <v>43695</v>
      </c>
      <c r="Q101">
        <v>43609</v>
      </c>
      <c r="R101">
        <v>43521</v>
      </c>
      <c r="S101">
        <v>43432</v>
      </c>
      <c r="T101">
        <v>43343</v>
      </c>
      <c r="U101">
        <v>43252</v>
      </c>
      <c r="V101">
        <v>43165</v>
      </c>
      <c r="W101">
        <v>43078</v>
      </c>
      <c r="X101">
        <v>42993</v>
      </c>
      <c r="Y101">
        <v>42915</v>
      </c>
      <c r="Z101">
        <v>42836</v>
      </c>
      <c r="AA101">
        <v>42756</v>
      </c>
      <c r="AB101">
        <v>42676</v>
      </c>
      <c r="AC101">
        <v>42598</v>
      </c>
    </row>
    <row r="102" spans="1:29" ht="15" x14ac:dyDescent="0.2">
      <c r="A102" t="str">
        <f t="shared" si="3"/>
        <v>ÆrøAlder i alt</v>
      </c>
      <c r="B102" s="241">
        <v>99</v>
      </c>
      <c r="C102" t="s">
        <v>213</v>
      </c>
      <c r="D102" t="s">
        <v>1351</v>
      </c>
      <c r="E102">
        <v>5854</v>
      </c>
      <c r="F102">
        <v>5779</v>
      </c>
      <c r="G102" s="168">
        <v>5753</v>
      </c>
      <c r="H102" s="168">
        <v>5731</v>
      </c>
      <c r="I102" s="168">
        <v>5704</v>
      </c>
      <c r="J102" s="168">
        <v>5686</v>
      </c>
      <c r="K102" s="168">
        <v>5665</v>
      </c>
      <c r="L102" s="168">
        <v>5645</v>
      </c>
      <c r="M102" s="168">
        <v>5630</v>
      </c>
      <c r="N102" s="168">
        <v>5612</v>
      </c>
      <c r="O102" s="168">
        <v>5597</v>
      </c>
      <c r="P102" s="168">
        <v>5584</v>
      </c>
      <c r="Q102" s="168">
        <v>5569</v>
      </c>
      <c r="R102" s="168">
        <v>5552</v>
      </c>
      <c r="S102" s="168">
        <v>5539</v>
      </c>
      <c r="T102" s="168">
        <v>5523</v>
      </c>
      <c r="U102" s="168">
        <v>5508</v>
      </c>
      <c r="V102" s="168">
        <v>5493</v>
      </c>
      <c r="W102" s="168">
        <v>5479</v>
      </c>
      <c r="X102" s="168">
        <v>5465</v>
      </c>
      <c r="Y102" s="168">
        <v>5453</v>
      </c>
      <c r="Z102" s="168">
        <v>5442</v>
      </c>
      <c r="AA102" s="168">
        <v>5429</v>
      </c>
      <c r="AB102" s="168">
        <v>5418</v>
      </c>
      <c r="AC102" s="168">
        <v>5406</v>
      </c>
    </row>
    <row r="103" spans="1:29" ht="15" x14ac:dyDescent="0.2">
      <c r="A103" t="str">
        <f t="shared" si="3"/>
        <v>AabenraaUnder 70 år</v>
      </c>
      <c r="B103" s="241">
        <v>100</v>
      </c>
      <c r="C103" s="170" t="s">
        <v>214</v>
      </c>
      <c r="D103" s="170" t="s">
        <v>1338</v>
      </c>
      <c r="E103" s="320">
        <v>47210</v>
      </c>
      <c r="F103" s="320">
        <v>46472</v>
      </c>
      <c r="G103" s="320">
        <v>46125</v>
      </c>
      <c r="H103" s="320">
        <v>45754</v>
      </c>
      <c r="I103" s="320">
        <v>45450</v>
      </c>
      <c r="J103" s="320">
        <v>45085</v>
      </c>
      <c r="K103" s="320">
        <v>44791</v>
      </c>
      <c r="L103" s="320">
        <v>44496</v>
      </c>
      <c r="M103" s="320">
        <v>44131</v>
      </c>
      <c r="N103" s="320">
        <v>43826</v>
      </c>
      <c r="O103" s="320">
        <v>43472</v>
      </c>
      <c r="P103" s="320">
        <v>43098</v>
      </c>
      <c r="Q103" s="320">
        <v>42774</v>
      </c>
      <c r="R103" s="320">
        <v>42522</v>
      </c>
      <c r="S103" s="320">
        <v>42297</v>
      </c>
      <c r="T103" s="320">
        <v>42067</v>
      </c>
      <c r="U103" s="320">
        <v>41826</v>
      </c>
      <c r="V103" s="320">
        <v>41618</v>
      </c>
      <c r="W103" s="320">
        <v>41444</v>
      </c>
      <c r="X103" s="320">
        <v>41277</v>
      </c>
      <c r="Y103" s="320">
        <v>41119</v>
      </c>
      <c r="Z103" s="320">
        <v>40996</v>
      </c>
      <c r="AA103" s="320">
        <v>40896</v>
      </c>
      <c r="AB103" s="320">
        <v>40807</v>
      </c>
      <c r="AC103" s="320">
        <v>40719</v>
      </c>
    </row>
    <row r="104" spans="1:29" ht="15" x14ac:dyDescent="0.2">
      <c r="A104" t="str">
        <f t="shared" si="3"/>
        <v>AalborgUnder 70 år</v>
      </c>
      <c r="B104" s="241">
        <v>101</v>
      </c>
      <c r="C104" s="170" t="s">
        <v>243</v>
      </c>
      <c r="D104" s="170" t="s">
        <v>1338</v>
      </c>
      <c r="E104" s="320">
        <v>194532</v>
      </c>
      <c r="F104" s="320">
        <v>194231</v>
      </c>
      <c r="G104" s="320">
        <v>194852</v>
      </c>
      <c r="H104" s="320">
        <v>195281</v>
      </c>
      <c r="I104" s="320">
        <v>195869</v>
      </c>
      <c r="J104" s="320">
        <v>196259</v>
      </c>
      <c r="K104" s="320">
        <v>196572</v>
      </c>
      <c r="L104" s="320">
        <v>196680</v>
      </c>
      <c r="M104" s="320">
        <v>196645</v>
      </c>
      <c r="N104" s="320">
        <v>196520</v>
      </c>
      <c r="O104" s="320">
        <v>196299</v>
      </c>
      <c r="P104" s="320">
        <v>195986</v>
      </c>
      <c r="Q104" s="320">
        <v>195940</v>
      </c>
      <c r="R104" s="320">
        <v>195998</v>
      </c>
      <c r="S104" s="320">
        <v>196212</v>
      </c>
      <c r="T104" s="320">
        <v>196356</v>
      </c>
      <c r="U104" s="320">
        <v>196419</v>
      </c>
      <c r="V104" s="320">
        <v>196288</v>
      </c>
      <c r="W104" s="320">
        <v>196285</v>
      </c>
      <c r="X104" s="320">
        <v>196130</v>
      </c>
      <c r="Y104" s="320">
        <v>195883</v>
      </c>
      <c r="Z104" s="320">
        <v>195780</v>
      </c>
      <c r="AA104" s="320">
        <v>195775</v>
      </c>
      <c r="AB104" s="320">
        <v>195806</v>
      </c>
      <c r="AC104" s="320">
        <v>195858</v>
      </c>
    </row>
    <row r="105" spans="1:29" ht="15" x14ac:dyDescent="0.2">
      <c r="A105" t="str">
        <f t="shared" si="3"/>
        <v>AarhusUnder 70 år</v>
      </c>
      <c r="B105" s="241">
        <v>102</v>
      </c>
      <c r="C105" s="170" t="s">
        <v>293</v>
      </c>
      <c r="D105" s="170" t="s">
        <v>1338</v>
      </c>
      <c r="E105" s="320">
        <v>335565</v>
      </c>
      <c r="F105" s="320">
        <v>336616</v>
      </c>
      <c r="G105" s="320">
        <v>339264</v>
      </c>
      <c r="H105" s="320">
        <v>341874</v>
      </c>
      <c r="I105" s="320">
        <v>344586</v>
      </c>
      <c r="J105" s="320">
        <v>346953</v>
      </c>
      <c r="K105" s="320">
        <v>349220</v>
      </c>
      <c r="L105" s="320">
        <v>351218</v>
      </c>
      <c r="M105" s="320">
        <v>352873</v>
      </c>
      <c r="N105" s="320">
        <v>354231</v>
      </c>
      <c r="O105" s="320">
        <v>355405</v>
      </c>
      <c r="P105" s="320">
        <v>356519</v>
      </c>
      <c r="Q105" s="320">
        <v>357959</v>
      </c>
      <c r="R105" s="320">
        <v>359599</v>
      </c>
      <c r="S105" s="320">
        <v>361358</v>
      </c>
      <c r="T105" s="320">
        <v>363115</v>
      </c>
      <c r="U105" s="320">
        <v>364752</v>
      </c>
      <c r="V105" s="320">
        <v>366219</v>
      </c>
      <c r="W105" s="320">
        <v>367777</v>
      </c>
      <c r="X105" s="320">
        <v>369087</v>
      </c>
      <c r="Y105" s="320">
        <v>370248</v>
      </c>
      <c r="Z105" s="320">
        <v>371676</v>
      </c>
      <c r="AA105" s="320">
        <v>373265</v>
      </c>
      <c r="AB105" s="320">
        <v>374863</v>
      </c>
      <c r="AC105" s="320">
        <v>376519</v>
      </c>
    </row>
    <row r="106" spans="1:29" ht="15" x14ac:dyDescent="0.2">
      <c r="A106" t="str">
        <f t="shared" si="3"/>
        <v>AlbertslundUnder 70 år</v>
      </c>
      <c r="B106" s="241">
        <v>103</v>
      </c>
      <c r="C106" s="170" t="s">
        <v>152</v>
      </c>
      <c r="D106" s="170" t="s">
        <v>1338</v>
      </c>
      <c r="E106" s="320">
        <v>24056</v>
      </c>
      <c r="F106" s="320">
        <v>23793</v>
      </c>
      <c r="G106" s="320">
        <v>23789</v>
      </c>
      <c r="H106" s="320">
        <v>23833</v>
      </c>
      <c r="I106" s="320">
        <v>23844</v>
      </c>
      <c r="J106" s="320">
        <v>23823</v>
      </c>
      <c r="K106" s="320">
        <v>23803</v>
      </c>
      <c r="L106" s="320">
        <v>23777</v>
      </c>
      <c r="M106" s="320">
        <v>23700</v>
      </c>
      <c r="N106" s="320">
        <v>23683</v>
      </c>
      <c r="O106" s="320">
        <v>23620</v>
      </c>
      <c r="P106" s="320">
        <v>23573</v>
      </c>
      <c r="Q106" s="320">
        <v>23526</v>
      </c>
      <c r="R106" s="320">
        <v>23490</v>
      </c>
      <c r="S106" s="320">
        <v>23507</v>
      </c>
      <c r="T106" s="320">
        <v>23493</v>
      </c>
      <c r="U106" s="320">
        <v>23491</v>
      </c>
      <c r="V106" s="320">
        <v>23475</v>
      </c>
      <c r="W106" s="320">
        <v>23466</v>
      </c>
      <c r="X106" s="320">
        <v>23433</v>
      </c>
      <c r="Y106" s="320">
        <v>23413</v>
      </c>
      <c r="Z106" s="320">
        <v>23397</v>
      </c>
      <c r="AA106" s="320">
        <v>23398</v>
      </c>
      <c r="AB106" s="320">
        <v>23391</v>
      </c>
      <c r="AC106" s="320">
        <v>23408</v>
      </c>
    </row>
    <row r="107" spans="1:29" ht="15" x14ac:dyDescent="0.2">
      <c r="A107" t="str">
        <f t="shared" si="3"/>
        <v>AllerødUnder 70 år</v>
      </c>
      <c r="B107" s="241">
        <v>104</v>
      </c>
      <c r="C107" s="170" t="s">
        <v>153</v>
      </c>
      <c r="D107" s="170" t="s">
        <v>1338</v>
      </c>
      <c r="E107" s="320">
        <v>21672</v>
      </c>
      <c r="F107" s="320">
        <v>21416</v>
      </c>
      <c r="G107" s="320">
        <v>21322</v>
      </c>
      <c r="H107" s="320">
        <v>21232</v>
      </c>
      <c r="I107" s="320">
        <v>21166</v>
      </c>
      <c r="J107" s="320">
        <v>21062</v>
      </c>
      <c r="K107" s="320">
        <v>20951</v>
      </c>
      <c r="L107" s="320">
        <v>20873</v>
      </c>
      <c r="M107" s="320">
        <v>20792</v>
      </c>
      <c r="N107" s="320">
        <v>20718</v>
      </c>
      <c r="O107" s="320">
        <v>20628</v>
      </c>
      <c r="P107" s="320">
        <v>20523</v>
      </c>
      <c r="Q107" s="320">
        <v>20447</v>
      </c>
      <c r="R107" s="320">
        <v>20381</v>
      </c>
      <c r="S107" s="320">
        <v>20302</v>
      </c>
      <c r="T107" s="320">
        <v>20251</v>
      </c>
      <c r="U107" s="320">
        <v>20179</v>
      </c>
      <c r="V107" s="320">
        <v>20107</v>
      </c>
      <c r="W107" s="320">
        <v>20056</v>
      </c>
      <c r="X107" s="320">
        <v>19998</v>
      </c>
      <c r="Y107" s="320">
        <v>19920</v>
      </c>
      <c r="Z107" s="320">
        <v>19878</v>
      </c>
      <c r="AA107" s="320">
        <v>19856</v>
      </c>
      <c r="AB107" s="320">
        <v>19840</v>
      </c>
      <c r="AC107" s="320">
        <v>19807</v>
      </c>
    </row>
    <row r="108" spans="1:29" ht="15" x14ac:dyDescent="0.2">
      <c r="A108" t="str">
        <f t="shared" si="3"/>
        <v>AssensUnder 70 år</v>
      </c>
      <c r="B108" s="241">
        <v>105</v>
      </c>
      <c r="C108" s="170" t="s">
        <v>194</v>
      </c>
      <c r="D108" s="170" t="s">
        <v>1338</v>
      </c>
      <c r="E108" s="320">
        <v>32734</v>
      </c>
      <c r="F108" s="320">
        <v>32314</v>
      </c>
      <c r="G108" s="320">
        <v>32113</v>
      </c>
      <c r="H108" s="320">
        <v>31901</v>
      </c>
      <c r="I108" s="320">
        <v>31744</v>
      </c>
      <c r="J108" s="320">
        <v>31542</v>
      </c>
      <c r="K108" s="320">
        <v>31363</v>
      </c>
      <c r="L108" s="320">
        <v>31204</v>
      </c>
      <c r="M108" s="320">
        <v>31010</v>
      </c>
      <c r="N108" s="320">
        <v>30810</v>
      </c>
      <c r="O108" s="320">
        <v>30580</v>
      </c>
      <c r="P108" s="320">
        <v>30356</v>
      </c>
      <c r="Q108" s="320">
        <v>30186</v>
      </c>
      <c r="R108" s="320">
        <v>30044</v>
      </c>
      <c r="S108" s="320">
        <v>29905</v>
      </c>
      <c r="T108" s="320">
        <v>29795</v>
      </c>
      <c r="U108" s="320">
        <v>29676</v>
      </c>
      <c r="V108" s="320">
        <v>29554</v>
      </c>
      <c r="W108" s="320">
        <v>29442</v>
      </c>
      <c r="X108" s="320">
        <v>29336</v>
      </c>
      <c r="Y108" s="320">
        <v>29238</v>
      </c>
      <c r="Z108" s="320">
        <v>29156</v>
      </c>
      <c r="AA108" s="320">
        <v>29122</v>
      </c>
      <c r="AB108" s="320">
        <v>29080</v>
      </c>
      <c r="AC108" s="320">
        <v>29048</v>
      </c>
    </row>
    <row r="109" spans="1:29" ht="15" x14ac:dyDescent="0.2">
      <c r="A109" t="str">
        <f t="shared" si="3"/>
        <v>BallerupUnder 70 år</v>
      </c>
      <c r="B109" s="241">
        <v>106</v>
      </c>
      <c r="C109" s="170" t="s">
        <v>154</v>
      </c>
      <c r="D109" s="170" t="s">
        <v>1338</v>
      </c>
      <c r="E109" s="320">
        <v>45729</v>
      </c>
      <c r="F109" s="320">
        <v>45804</v>
      </c>
      <c r="G109" s="320">
        <v>46311</v>
      </c>
      <c r="H109" s="320">
        <v>46758</v>
      </c>
      <c r="I109" s="320">
        <v>47172</v>
      </c>
      <c r="J109" s="320">
        <v>47614</v>
      </c>
      <c r="K109" s="320">
        <v>48003</v>
      </c>
      <c r="L109" s="320">
        <v>48339</v>
      </c>
      <c r="M109" s="320">
        <v>48635</v>
      </c>
      <c r="N109" s="320">
        <v>48921</v>
      </c>
      <c r="O109" s="320">
        <v>49127</v>
      </c>
      <c r="P109" s="320">
        <v>49321</v>
      </c>
      <c r="Q109" s="320">
        <v>49555</v>
      </c>
      <c r="R109" s="320">
        <v>49811</v>
      </c>
      <c r="S109" s="320">
        <v>50070</v>
      </c>
      <c r="T109" s="320">
        <v>50296</v>
      </c>
      <c r="U109" s="320">
        <v>50447</v>
      </c>
      <c r="V109" s="320">
        <v>50638</v>
      </c>
      <c r="W109" s="320">
        <v>50808</v>
      </c>
      <c r="X109" s="320">
        <v>50943</v>
      </c>
      <c r="Y109" s="320">
        <v>51050</v>
      </c>
      <c r="Z109" s="320">
        <v>51216</v>
      </c>
      <c r="AA109" s="320">
        <v>51370</v>
      </c>
      <c r="AB109" s="320">
        <v>51489</v>
      </c>
      <c r="AC109" s="320">
        <v>51627</v>
      </c>
    </row>
    <row r="110" spans="1:29" ht="15" x14ac:dyDescent="0.2">
      <c r="A110" t="str">
        <f t="shared" si="3"/>
        <v>BillundUnder 70 år</v>
      </c>
      <c r="B110" s="241">
        <v>107</v>
      </c>
      <c r="C110" s="170" t="s">
        <v>195</v>
      </c>
      <c r="D110" s="170" t="s">
        <v>1338</v>
      </c>
      <c r="E110" s="320">
        <v>22686</v>
      </c>
      <c r="F110" s="320">
        <v>22472</v>
      </c>
      <c r="G110" s="320">
        <v>22429</v>
      </c>
      <c r="H110" s="320">
        <v>22384</v>
      </c>
      <c r="I110" s="320">
        <v>22344</v>
      </c>
      <c r="J110" s="320">
        <v>22272</v>
      </c>
      <c r="K110" s="320">
        <v>22230</v>
      </c>
      <c r="L110" s="320">
        <v>22172</v>
      </c>
      <c r="M110" s="320">
        <v>22124</v>
      </c>
      <c r="N110" s="320">
        <v>22066</v>
      </c>
      <c r="O110" s="320">
        <v>21971</v>
      </c>
      <c r="P110" s="320">
        <v>21915</v>
      </c>
      <c r="Q110" s="320">
        <v>21870</v>
      </c>
      <c r="R110" s="320">
        <v>21828</v>
      </c>
      <c r="S110" s="320">
        <v>21800</v>
      </c>
      <c r="T110" s="320">
        <v>21779</v>
      </c>
      <c r="U110" s="320">
        <v>21749</v>
      </c>
      <c r="V110" s="320">
        <v>21713</v>
      </c>
      <c r="W110" s="320">
        <v>21689</v>
      </c>
      <c r="X110" s="320">
        <v>21682</v>
      </c>
      <c r="Y110" s="320">
        <v>21650</v>
      </c>
      <c r="Z110" s="320">
        <v>21635</v>
      </c>
      <c r="AA110" s="320">
        <v>21592</v>
      </c>
      <c r="AB110" s="320">
        <v>21571</v>
      </c>
      <c r="AC110" s="320">
        <v>21539</v>
      </c>
    </row>
    <row r="111" spans="1:29" ht="15" x14ac:dyDescent="0.2">
      <c r="A111" t="str">
        <f t="shared" si="3"/>
        <v>BornholmUnder 70 år</v>
      </c>
      <c r="B111" s="241">
        <v>108</v>
      </c>
      <c r="C111" s="170" t="s">
        <v>155</v>
      </c>
      <c r="D111" s="170" t="s">
        <v>1338</v>
      </c>
      <c r="E111" s="320">
        <v>29497</v>
      </c>
      <c r="F111" s="320">
        <v>28896</v>
      </c>
      <c r="G111" s="320">
        <v>28583</v>
      </c>
      <c r="H111" s="320">
        <v>28293</v>
      </c>
      <c r="I111" s="320">
        <v>28004</v>
      </c>
      <c r="J111" s="320">
        <v>27745</v>
      </c>
      <c r="K111" s="320">
        <v>27500</v>
      </c>
      <c r="L111" s="320">
        <v>27236</v>
      </c>
      <c r="M111" s="320">
        <v>27010</v>
      </c>
      <c r="N111" s="320">
        <v>26729</v>
      </c>
      <c r="O111" s="320">
        <v>26452</v>
      </c>
      <c r="P111" s="320">
        <v>26169</v>
      </c>
      <c r="Q111" s="320">
        <v>26000</v>
      </c>
      <c r="R111" s="320">
        <v>25884</v>
      </c>
      <c r="S111" s="320">
        <v>25771</v>
      </c>
      <c r="T111" s="320">
        <v>25659</v>
      </c>
      <c r="U111" s="320">
        <v>25509</v>
      </c>
      <c r="V111" s="320">
        <v>25335</v>
      </c>
      <c r="W111" s="320">
        <v>25228</v>
      </c>
      <c r="X111" s="320">
        <v>25106</v>
      </c>
      <c r="Y111" s="320">
        <v>24992</v>
      </c>
      <c r="Z111" s="320">
        <v>24910</v>
      </c>
      <c r="AA111" s="320">
        <v>24864</v>
      </c>
      <c r="AB111" s="320">
        <v>24806</v>
      </c>
      <c r="AC111" s="320">
        <v>24784</v>
      </c>
    </row>
    <row r="112" spans="1:29" ht="15" x14ac:dyDescent="0.2">
      <c r="A112" t="str">
        <f t="shared" si="3"/>
        <v>BrøndbyUnder 70 år</v>
      </c>
      <c r="B112" s="241">
        <v>109</v>
      </c>
      <c r="C112" s="170" t="s">
        <v>156</v>
      </c>
      <c r="D112" s="170" t="s">
        <v>1338</v>
      </c>
      <c r="E112" s="320">
        <v>36136</v>
      </c>
      <c r="F112" s="320">
        <v>36290</v>
      </c>
      <c r="G112" s="320">
        <v>36887</v>
      </c>
      <c r="H112" s="320">
        <v>37493</v>
      </c>
      <c r="I112" s="320">
        <v>38058</v>
      </c>
      <c r="J112" s="320">
        <v>38556</v>
      </c>
      <c r="K112" s="320">
        <v>38996</v>
      </c>
      <c r="L112" s="320">
        <v>39426</v>
      </c>
      <c r="M112" s="320">
        <v>39811</v>
      </c>
      <c r="N112" s="320">
        <v>40194</v>
      </c>
      <c r="O112" s="320">
        <v>40511</v>
      </c>
      <c r="P112" s="320">
        <v>40810</v>
      </c>
      <c r="Q112" s="320">
        <v>41124</v>
      </c>
      <c r="R112" s="320">
        <v>41426</v>
      </c>
      <c r="S112" s="320">
        <v>41709</v>
      </c>
      <c r="T112" s="320">
        <v>41987</v>
      </c>
      <c r="U112" s="320">
        <v>42244</v>
      </c>
      <c r="V112" s="320">
        <v>42447</v>
      </c>
      <c r="W112" s="320">
        <v>42657</v>
      </c>
      <c r="X112" s="320">
        <v>42835</v>
      </c>
      <c r="Y112" s="320">
        <v>42972</v>
      </c>
      <c r="Z112" s="320">
        <v>43128</v>
      </c>
      <c r="AA112" s="320">
        <v>43275</v>
      </c>
      <c r="AB112" s="320">
        <v>43384</v>
      </c>
      <c r="AC112" s="320">
        <v>43515</v>
      </c>
    </row>
    <row r="113" spans="1:29" ht="15" x14ac:dyDescent="0.2">
      <c r="A113" t="str">
        <f t="shared" si="3"/>
        <v>BrønderslevUnder 70 år</v>
      </c>
      <c r="B113" s="241">
        <v>111</v>
      </c>
      <c r="C113" s="170" t="s">
        <v>233</v>
      </c>
      <c r="D113" s="170" t="s">
        <v>1338</v>
      </c>
      <c r="E113" s="320">
        <v>30280</v>
      </c>
      <c r="F113" s="320">
        <v>30047</v>
      </c>
      <c r="G113" s="320">
        <v>29987</v>
      </c>
      <c r="H113" s="320">
        <v>29931</v>
      </c>
      <c r="I113" s="320">
        <v>29858</v>
      </c>
      <c r="J113" s="320">
        <v>29775</v>
      </c>
      <c r="K113" s="320">
        <v>29721</v>
      </c>
      <c r="L113" s="320">
        <v>29639</v>
      </c>
      <c r="M113" s="320">
        <v>29591</v>
      </c>
      <c r="N113" s="320">
        <v>29464</v>
      </c>
      <c r="O113" s="320">
        <v>29377</v>
      </c>
      <c r="P113" s="320">
        <v>29292</v>
      </c>
      <c r="Q113" s="320">
        <v>29205</v>
      </c>
      <c r="R113" s="320">
        <v>29131</v>
      </c>
      <c r="S113" s="320">
        <v>29079</v>
      </c>
      <c r="T113" s="320">
        <v>29039</v>
      </c>
      <c r="U113" s="320">
        <v>28957</v>
      </c>
      <c r="V113" s="320">
        <v>28886</v>
      </c>
      <c r="W113" s="320">
        <v>28799</v>
      </c>
      <c r="X113" s="320">
        <v>28734</v>
      </c>
      <c r="Y113" s="320">
        <v>28665</v>
      </c>
      <c r="Z113" s="320">
        <v>28610</v>
      </c>
      <c r="AA113" s="320">
        <v>28574</v>
      </c>
      <c r="AB113" s="320">
        <v>28515</v>
      </c>
      <c r="AC113" s="320">
        <v>28478</v>
      </c>
    </row>
    <row r="114" spans="1:29" ht="15" x14ac:dyDescent="0.2">
      <c r="A114" t="str">
        <f t="shared" si="3"/>
        <v>ChristiansøUnder 70 år</v>
      </c>
      <c r="B114" s="241">
        <v>112</v>
      </c>
      <c r="C114" s="170" t="s">
        <v>1425</v>
      </c>
      <c r="D114" s="170" t="s">
        <v>1338</v>
      </c>
      <c r="E114" s="320">
        <v>0</v>
      </c>
      <c r="F114" s="320">
        <v>0</v>
      </c>
      <c r="G114" s="320">
        <v>0</v>
      </c>
      <c r="H114" s="320">
        <v>0</v>
      </c>
      <c r="I114" s="320">
        <v>0</v>
      </c>
      <c r="J114" s="320">
        <v>0</v>
      </c>
      <c r="K114" s="320">
        <v>0</v>
      </c>
      <c r="L114" s="320">
        <v>0</v>
      </c>
      <c r="M114" s="320">
        <v>0</v>
      </c>
      <c r="N114" s="320">
        <v>0</v>
      </c>
      <c r="O114" s="320">
        <v>0</v>
      </c>
      <c r="P114" s="320">
        <v>0</v>
      </c>
      <c r="Q114" s="320">
        <v>0</v>
      </c>
      <c r="R114" s="320">
        <v>0</v>
      </c>
      <c r="S114" s="320">
        <v>0</v>
      </c>
      <c r="T114" s="320">
        <v>0</v>
      </c>
      <c r="U114" s="320">
        <v>0</v>
      </c>
      <c r="V114" s="320">
        <v>0</v>
      </c>
      <c r="W114" s="320">
        <v>0</v>
      </c>
      <c r="X114" s="320">
        <v>0</v>
      </c>
      <c r="Y114" s="320">
        <v>0</v>
      </c>
      <c r="Z114" s="320">
        <v>0</v>
      </c>
      <c r="AA114" s="320">
        <v>0</v>
      </c>
      <c r="AB114" s="320">
        <v>0</v>
      </c>
      <c r="AC114" s="320">
        <v>0</v>
      </c>
    </row>
    <row r="115" spans="1:29" ht="15" x14ac:dyDescent="0.2">
      <c r="A115" t="str">
        <f t="shared" si="3"/>
        <v>DragørUnder 70 år</v>
      </c>
      <c r="B115" s="241">
        <v>113</v>
      </c>
      <c r="C115" s="170" t="s">
        <v>157</v>
      </c>
      <c r="D115" s="170" t="s">
        <v>1338</v>
      </c>
      <c r="E115" s="320">
        <v>11501</v>
      </c>
      <c r="F115" s="320">
        <v>11282</v>
      </c>
      <c r="G115" s="320">
        <v>11186</v>
      </c>
      <c r="H115" s="320">
        <v>11092</v>
      </c>
      <c r="I115" s="320">
        <v>11010</v>
      </c>
      <c r="J115" s="320">
        <v>10920</v>
      </c>
      <c r="K115" s="320">
        <v>10829</v>
      </c>
      <c r="L115" s="320">
        <v>10763</v>
      </c>
      <c r="M115" s="320">
        <v>10675</v>
      </c>
      <c r="N115" s="320">
        <v>10594</v>
      </c>
      <c r="O115" s="320">
        <v>10497</v>
      </c>
      <c r="P115" s="320">
        <v>10396</v>
      </c>
      <c r="Q115" s="320">
        <v>10306</v>
      </c>
      <c r="R115" s="320">
        <v>10264</v>
      </c>
      <c r="S115" s="320">
        <v>10196</v>
      </c>
      <c r="T115" s="320">
        <v>10159</v>
      </c>
      <c r="U115" s="320">
        <v>10094</v>
      </c>
      <c r="V115" s="320">
        <v>10040</v>
      </c>
      <c r="W115" s="320">
        <v>10005</v>
      </c>
      <c r="X115" s="320">
        <v>9956</v>
      </c>
      <c r="Y115" s="320">
        <v>9917</v>
      </c>
      <c r="Z115" s="320">
        <v>9877</v>
      </c>
      <c r="AA115" s="320">
        <v>9830</v>
      </c>
      <c r="AB115" s="320">
        <v>9783</v>
      </c>
      <c r="AC115" s="320">
        <v>9745</v>
      </c>
    </row>
    <row r="116" spans="1:29" ht="15" x14ac:dyDescent="0.2">
      <c r="A116" t="str">
        <f t="shared" si="3"/>
        <v>EgedalUnder 70 år</v>
      </c>
      <c r="B116" s="241">
        <v>114</v>
      </c>
      <c r="C116" s="170" t="s">
        <v>158</v>
      </c>
      <c r="D116" s="170" t="s">
        <v>1338</v>
      </c>
      <c r="E116" s="320">
        <v>39297</v>
      </c>
      <c r="F116" s="320">
        <v>39149</v>
      </c>
      <c r="G116" s="320">
        <v>39302</v>
      </c>
      <c r="H116" s="320">
        <v>39424</v>
      </c>
      <c r="I116" s="320">
        <v>39592</v>
      </c>
      <c r="J116" s="320">
        <v>39737</v>
      </c>
      <c r="K116" s="320">
        <v>39889</v>
      </c>
      <c r="L116" s="320">
        <v>39994</v>
      </c>
      <c r="M116" s="320">
        <v>40070</v>
      </c>
      <c r="N116" s="320">
        <v>40141</v>
      </c>
      <c r="O116" s="320">
        <v>40180</v>
      </c>
      <c r="P116" s="320">
        <v>40208</v>
      </c>
      <c r="Q116" s="320">
        <v>40235</v>
      </c>
      <c r="R116" s="320">
        <v>40259</v>
      </c>
      <c r="S116" s="320">
        <v>40305</v>
      </c>
      <c r="T116" s="320">
        <v>40343</v>
      </c>
      <c r="U116" s="320">
        <v>40344</v>
      </c>
      <c r="V116" s="320">
        <v>40308</v>
      </c>
      <c r="W116" s="320">
        <v>40292</v>
      </c>
      <c r="X116" s="320">
        <v>40251</v>
      </c>
      <c r="Y116" s="320">
        <v>40213</v>
      </c>
      <c r="Z116" s="320">
        <v>40243</v>
      </c>
      <c r="AA116" s="320">
        <v>40266</v>
      </c>
      <c r="AB116" s="320">
        <v>40267</v>
      </c>
      <c r="AC116" s="320">
        <v>40271</v>
      </c>
    </row>
    <row r="117" spans="1:29" ht="15" x14ac:dyDescent="0.2">
      <c r="A117" t="str">
        <f t="shared" si="3"/>
        <v>EsbjergUnder 70 år</v>
      </c>
      <c r="B117" s="241">
        <v>115</v>
      </c>
      <c r="C117" s="170" t="s">
        <v>196</v>
      </c>
      <c r="D117" s="170" t="s">
        <v>1338</v>
      </c>
      <c r="E117" s="320">
        <v>95598</v>
      </c>
      <c r="F117" s="320">
        <v>94643</v>
      </c>
      <c r="G117" s="320">
        <v>94094</v>
      </c>
      <c r="H117" s="320">
        <v>93582</v>
      </c>
      <c r="I117" s="320">
        <v>93039</v>
      </c>
      <c r="J117" s="320">
        <v>92493</v>
      </c>
      <c r="K117" s="320">
        <v>91914</v>
      </c>
      <c r="L117" s="320">
        <v>91369</v>
      </c>
      <c r="M117" s="320">
        <v>90802</v>
      </c>
      <c r="N117" s="320">
        <v>90135</v>
      </c>
      <c r="O117" s="320">
        <v>89532</v>
      </c>
      <c r="P117" s="320">
        <v>88788</v>
      </c>
      <c r="Q117" s="320">
        <v>88237</v>
      </c>
      <c r="R117" s="320">
        <v>87799</v>
      </c>
      <c r="S117" s="320">
        <v>87375</v>
      </c>
      <c r="T117" s="320">
        <v>86948</v>
      </c>
      <c r="U117" s="320">
        <v>86487</v>
      </c>
      <c r="V117" s="320">
        <v>86028</v>
      </c>
      <c r="W117" s="320">
        <v>85612</v>
      </c>
      <c r="X117" s="320">
        <v>85300</v>
      </c>
      <c r="Y117" s="320">
        <v>84936</v>
      </c>
      <c r="Z117" s="320">
        <v>84678</v>
      </c>
      <c r="AA117" s="320">
        <v>84439</v>
      </c>
      <c r="AB117" s="320">
        <v>84257</v>
      </c>
      <c r="AC117" s="320">
        <v>84064</v>
      </c>
    </row>
    <row r="118" spans="1:29" ht="15" x14ac:dyDescent="0.2">
      <c r="A118" t="str">
        <f t="shared" si="3"/>
        <v>Faaborg-MidtfynUnder 70 år</v>
      </c>
      <c r="B118" s="241">
        <v>116</v>
      </c>
      <c r="C118" s="170" t="s">
        <v>198</v>
      </c>
      <c r="D118" s="170" t="s">
        <v>1338</v>
      </c>
      <c r="E118" s="320">
        <v>42190</v>
      </c>
      <c r="F118" s="320">
        <v>41802</v>
      </c>
      <c r="G118" s="320">
        <v>41737</v>
      </c>
      <c r="H118" s="320">
        <v>41635</v>
      </c>
      <c r="I118" s="320">
        <v>41522</v>
      </c>
      <c r="J118" s="320">
        <v>41434</v>
      </c>
      <c r="K118" s="320">
        <v>41339</v>
      </c>
      <c r="L118" s="320">
        <v>41226</v>
      </c>
      <c r="M118" s="320">
        <v>41103</v>
      </c>
      <c r="N118" s="320">
        <v>40970</v>
      </c>
      <c r="O118" s="320">
        <v>40833</v>
      </c>
      <c r="P118" s="320">
        <v>40708</v>
      </c>
      <c r="Q118" s="320">
        <v>40584</v>
      </c>
      <c r="R118" s="320">
        <v>40493</v>
      </c>
      <c r="S118" s="320">
        <v>40453</v>
      </c>
      <c r="T118" s="320">
        <v>40396</v>
      </c>
      <c r="U118" s="320">
        <v>40293</v>
      </c>
      <c r="V118" s="320">
        <v>40206</v>
      </c>
      <c r="W118" s="320">
        <v>40141</v>
      </c>
      <c r="X118" s="320">
        <v>40072</v>
      </c>
      <c r="Y118" s="320">
        <v>39996</v>
      </c>
      <c r="Z118" s="320">
        <v>39952</v>
      </c>
      <c r="AA118" s="320">
        <v>39960</v>
      </c>
      <c r="AB118" s="320">
        <v>39906</v>
      </c>
      <c r="AC118" s="320">
        <v>39908</v>
      </c>
    </row>
    <row r="119" spans="1:29" ht="15" x14ac:dyDescent="0.2">
      <c r="A119" t="str">
        <f t="shared" si="3"/>
        <v>FanøUnder 70 år</v>
      </c>
      <c r="B119" s="241">
        <v>117</v>
      </c>
      <c r="C119" s="170" t="s">
        <v>17</v>
      </c>
      <c r="D119" s="170" t="s">
        <v>1338</v>
      </c>
      <c r="E119" s="320">
        <v>2232</v>
      </c>
      <c r="F119" s="320">
        <v>2152</v>
      </c>
      <c r="G119" s="320">
        <v>2082</v>
      </c>
      <c r="H119" s="320">
        <v>2034</v>
      </c>
      <c r="I119" s="320">
        <v>2002</v>
      </c>
      <c r="J119" s="320">
        <v>1947</v>
      </c>
      <c r="K119" s="320">
        <v>1918</v>
      </c>
      <c r="L119" s="320">
        <v>1887</v>
      </c>
      <c r="M119" s="320">
        <v>1853</v>
      </c>
      <c r="N119" s="320">
        <v>1831</v>
      </c>
      <c r="O119" s="320">
        <v>1798</v>
      </c>
      <c r="P119" s="320">
        <v>1768</v>
      </c>
      <c r="Q119" s="320">
        <v>1729</v>
      </c>
      <c r="R119" s="320">
        <v>1708</v>
      </c>
      <c r="S119" s="320">
        <v>1685</v>
      </c>
      <c r="T119" s="320">
        <v>1671</v>
      </c>
      <c r="U119" s="320">
        <v>1653</v>
      </c>
      <c r="V119" s="320">
        <v>1633</v>
      </c>
      <c r="W119" s="320">
        <v>1613</v>
      </c>
      <c r="X119" s="320">
        <v>1598</v>
      </c>
      <c r="Y119" s="320">
        <v>1583</v>
      </c>
      <c r="Z119" s="320">
        <v>1575</v>
      </c>
      <c r="AA119" s="320">
        <v>1568</v>
      </c>
      <c r="AB119" s="320">
        <v>1552</v>
      </c>
      <c r="AC119" s="320">
        <v>1549</v>
      </c>
    </row>
    <row r="120" spans="1:29" ht="15" x14ac:dyDescent="0.2">
      <c r="A120" t="str">
        <f t="shared" si="3"/>
        <v>FavrskovUnder 70 år</v>
      </c>
      <c r="B120" s="241">
        <v>118</v>
      </c>
      <c r="C120" s="170" t="s">
        <v>215</v>
      </c>
      <c r="D120" s="170" t="s">
        <v>1338</v>
      </c>
      <c r="E120" s="320">
        <v>42066</v>
      </c>
      <c r="F120" s="320">
        <v>41918</v>
      </c>
      <c r="G120" s="320">
        <v>41985</v>
      </c>
      <c r="H120" s="320">
        <v>42097</v>
      </c>
      <c r="I120" s="320">
        <v>42224</v>
      </c>
      <c r="J120" s="320">
        <v>42290</v>
      </c>
      <c r="K120" s="320">
        <v>42403</v>
      </c>
      <c r="L120" s="320">
        <v>42529</v>
      </c>
      <c r="M120" s="320">
        <v>42668</v>
      </c>
      <c r="N120" s="320">
        <v>42773</v>
      </c>
      <c r="O120" s="320">
        <v>42892</v>
      </c>
      <c r="P120" s="320">
        <v>42947</v>
      </c>
      <c r="Q120" s="320">
        <v>43069</v>
      </c>
      <c r="R120" s="320">
        <v>43192</v>
      </c>
      <c r="S120" s="320">
        <v>43321</v>
      </c>
      <c r="T120" s="320">
        <v>43406</v>
      </c>
      <c r="U120" s="320">
        <v>43461</v>
      </c>
      <c r="V120" s="320">
        <v>43455</v>
      </c>
      <c r="W120" s="320">
        <v>43458</v>
      </c>
      <c r="X120" s="320">
        <v>43481</v>
      </c>
      <c r="Y120" s="320">
        <v>43483</v>
      </c>
      <c r="Z120" s="320">
        <v>43529</v>
      </c>
      <c r="AA120" s="320">
        <v>43561</v>
      </c>
      <c r="AB120" s="320">
        <v>43598</v>
      </c>
      <c r="AC120" s="320">
        <v>43645</v>
      </c>
    </row>
    <row r="121" spans="1:29" ht="15" x14ac:dyDescent="0.2">
      <c r="A121" t="str">
        <f t="shared" si="3"/>
        <v>FaxeUnder 70 år</v>
      </c>
      <c r="B121" s="241">
        <v>119</v>
      </c>
      <c r="C121" s="170" t="s">
        <v>177</v>
      </c>
      <c r="D121" s="170" t="s">
        <v>1338</v>
      </c>
      <c r="E121" s="320">
        <v>31299</v>
      </c>
      <c r="F121" s="320">
        <v>30918</v>
      </c>
      <c r="G121" s="320">
        <v>30862</v>
      </c>
      <c r="H121" s="320">
        <v>30816</v>
      </c>
      <c r="I121" s="320">
        <v>30765</v>
      </c>
      <c r="J121" s="320">
        <v>30691</v>
      </c>
      <c r="K121" s="320">
        <v>30621</v>
      </c>
      <c r="L121" s="320">
        <v>30539</v>
      </c>
      <c r="M121" s="320">
        <v>30411</v>
      </c>
      <c r="N121" s="320">
        <v>30302</v>
      </c>
      <c r="O121" s="320">
        <v>30178</v>
      </c>
      <c r="P121" s="320">
        <v>29994</v>
      </c>
      <c r="Q121" s="320">
        <v>29898</v>
      </c>
      <c r="R121" s="320">
        <v>29835</v>
      </c>
      <c r="S121" s="320">
        <v>29811</v>
      </c>
      <c r="T121" s="320">
        <v>29736</v>
      </c>
      <c r="U121" s="320">
        <v>29656</v>
      </c>
      <c r="V121" s="320">
        <v>29565</v>
      </c>
      <c r="W121" s="320">
        <v>29495</v>
      </c>
      <c r="X121" s="320">
        <v>29424</v>
      </c>
      <c r="Y121" s="320">
        <v>29340</v>
      </c>
      <c r="Z121" s="320">
        <v>29299</v>
      </c>
      <c r="AA121" s="320">
        <v>29283</v>
      </c>
      <c r="AB121" s="320">
        <v>29269</v>
      </c>
      <c r="AC121" s="320">
        <v>29265</v>
      </c>
    </row>
    <row r="122" spans="1:29" ht="15" x14ac:dyDescent="0.2">
      <c r="A122" t="str">
        <f t="shared" si="3"/>
        <v>FredensborgUnder 70 år</v>
      </c>
      <c r="B122" s="241">
        <v>120</v>
      </c>
      <c r="C122" s="170" t="s">
        <v>159</v>
      </c>
      <c r="D122" s="170" t="s">
        <v>1338</v>
      </c>
      <c r="E122" s="320">
        <v>34528</v>
      </c>
      <c r="F122" s="320">
        <v>34181</v>
      </c>
      <c r="G122" s="320">
        <v>34152</v>
      </c>
      <c r="H122" s="320">
        <v>34168</v>
      </c>
      <c r="I122" s="320">
        <v>34191</v>
      </c>
      <c r="J122" s="320">
        <v>34157</v>
      </c>
      <c r="K122" s="320">
        <v>34164</v>
      </c>
      <c r="L122" s="320">
        <v>34146</v>
      </c>
      <c r="M122" s="320">
        <v>34106</v>
      </c>
      <c r="N122" s="320">
        <v>34081</v>
      </c>
      <c r="O122" s="320">
        <v>33998</v>
      </c>
      <c r="P122" s="320">
        <v>33907</v>
      </c>
      <c r="Q122" s="320">
        <v>33858</v>
      </c>
      <c r="R122" s="320">
        <v>33825</v>
      </c>
      <c r="S122" s="320">
        <v>33805</v>
      </c>
      <c r="T122" s="320">
        <v>33780</v>
      </c>
      <c r="U122" s="320">
        <v>33719</v>
      </c>
      <c r="V122" s="320">
        <v>33687</v>
      </c>
      <c r="W122" s="320">
        <v>33656</v>
      </c>
      <c r="X122" s="320">
        <v>33629</v>
      </c>
      <c r="Y122" s="320">
        <v>33579</v>
      </c>
      <c r="Z122" s="320">
        <v>33571</v>
      </c>
      <c r="AA122" s="320">
        <v>33560</v>
      </c>
      <c r="AB122" s="320">
        <v>33541</v>
      </c>
      <c r="AC122" s="320">
        <v>33532</v>
      </c>
    </row>
    <row r="123" spans="1:29" ht="15" x14ac:dyDescent="0.2">
      <c r="A123" t="str">
        <f t="shared" si="3"/>
        <v>FredericiaUnder 70 år</v>
      </c>
      <c r="B123" s="241">
        <v>121</v>
      </c>
      <c r="C123" s="170" t="s">
        <v>197</v>
      </c>
      <c r="D123" s="170" t="s">
        <v>1338</v>
      </c>
      <c r="E123" s="320">
        <v>44001</v>
      </c>
      <c r="F123" s="320">
        <v>43738</v>
      </c>
      <c r="G123" s="320">
        <v>43761</v>
      </c>
      <c r="H123" s="320">
        <v>43734</v>
      </c>
      <c r="I123" s="320">
        <v>43732</v>
      </c>
      <c r="J123" s="320">
        <v>43663</v>
      </c>
      <c r="K123" s="320">
        <v>43637</v>
      </c>
      <c r="L123" s="320">
        <v>43549</v>
      </c>
      <c r="M123" s="320">
        <v>43401</v>
      </c>
      <c r="N123" s="320">
        <v>43228</v>
      </c>
      <c r="O123" s="320">
        <v>43066</v>
      </c>
      <c r="P123" s="320">
        <v>42866</v>
      </c>
      <c r="Q123" s="320">
        <v>42753</v>
      </c>
      <c r="R123" s="320">
        <v>42666</v>
      </c>
      <c r="S123" s="320">
        <v>42583</v>
      </c>
      <c r="T123" s="320">
        <v>42473</v>
      </c>
      <c r="U123" s="320">
        <v>42367</v>
      </c>
      <c r="V123" s="320">
        <v>42210</v>
      </c>
      <c r="W123" s="320">
        <v>42089</v>
      </c>
      <c r="X123" s="320">
        <v>42003</v>
      </c>
      <c r="Y123" s="320">
        <v>41893</v>
      </c>
      <c r="Z123" s="320">
        <v>41818</v>
      </c>
      <c r="AA123" s="320">
        <v>41753</v>
      </c>
      <c r="AB123" s="320">
        <v>41727</v>
      </c>
      <c r="AC123" s="320">
        <v>41675</v>
      </c>
    </row>
    <row r="124" spans="1:29" ht="15" x14ac:dyDescent="0.2">
      <c r="A124" t="str">
        <f t="shared" si="3"/>
        <v>FrederiksbergUnder 70 år</v>
      </c>
      <c r="B124" s="241">
        <v>122</v>
      </c>
      <c r="C124" s="170" t="s">
        <v>151</v>
      </c>
      <c r="D124" s="170" t="s">
        <v>1338</v>
      </c>
      <c r="E124" s="320">
        <v>91737</v>
      </c>
      <c r="F124" s="320">
        <v>90327</v>
      </c>
      <c r="G124" s="320">
        <v>90164</v>
      </c>
      <c r="H124" s="320">
        <v>89948</v>
      </c>
      <c r="I124" s="320">
        <v>89746</v>
      </c>
      <c r="J124" s="320">
        <v>89487</v>
      </c>
      <c r="K124" s="320">
        <v>89251</v>
      </c>
      <c r="L124" s="320">
        <v>88924</v>
      </c>
      <c r="M124" s="320">
        <v>88495</v>
      </c>
      <c r="N124" s="320">
        <v>87993</v>
      </c>
      <c r="O124" s="320">
        <v>87442</v>
      </c>
      <c r="P124" s="320">
        <v>86903</v>
      </c>
      <c r="Q124" s="320">
        <v>86463</v>
      </c>
      <c r="R124" s="320">
        <v>86128</v>
      </c>
      <c r="S124" s="320">
        <v>85899</v>
      </c>
      <c r="T124" s="320">
        <v>85569</v>
      </c>
      <c r="U124" s="320">
        <v>85215</v>
      </c>
      <c r="V124" s="320">
        <v>84862</v>
      </c>
      <c r="W124" s="320">
        <v>84525</v>
      </c>
      <c r="X124" s="320">
        <v>84169</v>
      </c>
      <c r="Y124" s="320">
        <v>83831</v>
      </c>
      <c r="Z124" s="320">
        <v>83612</v>
      </c>
      <c r="AA124" s="320">
        <v>83426</v>
      </c>
      <c r="AB124" s="320">
        <v>83290</v>
      </c>
      <c r="AC124" s="320">
        <v>83203</v>
      </c>
    </row>
    <row r="125" spans="1:29" ht="15" x14ac:dyDescent="0.2">
      <c r="A125" t="str">
        <f t="shared" si="3"/>
        <v>FrederikshavnUnder 70 år</v>
      </c>
      <c r="B125" s="241">
        <v>123</v>
      </c>
      <c r="C125" s="170" t="s">
        <v>234</v>
      </c>
      <c r="D125" s="170" t="s">
        <v>1338</v>
      </c>
      <c r="E125" s="320">
        <v>44858</v>
      </c>
      <c r="F125" s="320">
        <v>44164</v>
      </c>
      <c r="G125" s="320">
        <v>43669</v>
      </c>
      <c r="H125" s="320">
        <v>43223</v>
      </c>
      <c r="I125" s="320">
        <v>42766</v>
      </c>
      <c r="J125" s="320">
        <v>42261</v>
      </c>
      <c r="K125" s="320">
        <v>41797</v>
      </c>
      <c r="L125" s="320">
        <v>41414</v>
      </c>
      <c r="M125" s="320">
        <v>40941</v>
      </c>
      <c r="N125" s="320">
        <v>40514</v>
      </c>
      <c r="O125" s="320">
        <v>40027</v>
      </c>
      <c r="P125" s="320">
        <v>39511</v>
      </c>
      <c r="Q125" s="320">
        <v>39106</v>
      </c>
      <c r="R125" s="320">
        <v>38787</v>
      </c>
      <c r="S125" s="320">
        <v>38494</v>
      </c>
      <c r="T125" s="320">
        <v>38254</v>
      </c>
      <c r="U125" s="320">
        <v>37992</v>
      </c>
      <c r="V125" s="320">
        <v>37717</v>
      </c>
      <c r="W125" s="320">
        <v>37536</v>
      </c>
      <c r="X125" s="320">
        <v>37292</v>
      </c>
      <c r="Y125" s="320">
        <v>37089</v>
      </c>
      <c r="Z125" s="320">
        <v>36926</v>
      </c>
      <c r="AA125" s="320">
        <v>36793</v>
      </c>
      <c r="AB125" s="320">
        <v>36657</v>
      </c>
      <c r="AC125" s="320">
        <v>36552</v>
      </c>
    </row>
    <row r="126" spans="1:29" ht="15" x14ac:dyDescent="0.2">
      <c r="A126" t="str">
        <f t="shared" si="3"/>
        <v>FrederikssundUnder 70 år</v>
      </c>
      <c r="B126" s="241">
        <v>124</v>
      </c>
      <c r="C126" s="170" t="s">
        <v>160</v>
      </c>
      <c r="D126" s="170" t="s">
        <v>1338</v>
      </c>
      <c r="E126" s="320">
        <v>38206</v>
      </c>
      <c r="F126" s="320">
        <v>37909</v>
      </c>
      <c r="G126" s="320">
        <v>37889</v>
      </c>
      <c r="H126" s="320">
        <v>37941</v>
      </c>
      <c r="I126" s="320">
        <v>37963</v>
      </c>
      <c r="J126" s="320">
        <v>37943</v>
      </c>
      <c r="K126" s="320">
        <v>37948</v>
      </c>
      <c r="L126" s="320">
        <v>37902</v>
      </c>
      <c r="M126" s="320">
        <v>37809</v>
      </c>
      <c r="N126" s="320">
        <v>37678</v>
      </c>
      <c r="O126" s="320">
        <v>37544</v>
      </c>
      <c r="P126" s="320">
        <v>37416</v>
      </c>
      <c r="Q126" s="320">
        <v>37330</v>
      </c>
      <c r="R126" s="320">
        <v>37281</v>
      </c>
      <c r="S126" s="320">
        <v>37272</v>
      </c>
      <c r="T126" s="320">
        <v>37246</v>
      </c>
      <c r="U126" s="320">
        <v>37160</v>
      </c>
      <c r="V126" s="320">
        <v>37059</v>
      </c>
      <c r="W126" s="320">
        <v>36983</v>
      </c>
      <c r="X126" s="320">
        <v>36917</v>
      </c>
      <c r="Y126" s="320">
        <v>36840</v>
      </c>
      <c r="Z126" s="320">
        <v>36819</v>
      </c>
      <c r="AA126" s="320">
        <v>36843</v>
      </c>
      <c r="AB126" s="320">
        <v>36852</v>
      </c>
      <c r="AC126" s="320">
        <v>36878</v>
      </c>
    </row>
    <row r="127" spans="1:29" ht="15" x14ac:dyDescent="0.2">
      <c r="A127" t="str">
        <f t="shared" si="3"/>
        <v>FuresøUnder 70 år</v>
      </c>
      <c r="B127" s="241">
        <v>125</v>
      </c>
      <c r="C127" s="170" t="s">
        <v>161</v>
      </c>
      <c r="D127" s="170" t="s">
        <v>1338</v>
      </c>
      <c r="E127" s="320">
        <v>35491</v>
      </c>
      <c r="F127" s="320">
        <v>35288</v>
      </c>
      <c r="G127" s="320">
        <v>35387</v>
      </c>
      <c r="H127" s="320">
        <v>35477</v>
      </c>
      <c r="I127" s="320">
        <v>35585</v>
      </c>
      <c r="J127" s="320">
        <v>35658</v>
      </c>
      <c r="K127" s="320">
        <v>35741</v>
      </c>
      <c r="L127" s="320">
        <v>35795</v>
      </c>
      <c r="M127" s="320">
        <v>35810</v>
      </c>
      <c r="N127" s="320">
        <v>35796</v>
      </c>
      <c r="O127" s="320">
        <v>35813</v>
      </c>
      <c r="P127" s="320">
        <v>35777</v>
      </c>
      <c r="Q127" s="320">
        <v>35781</v>
      </c>
      <c r="R127" s="320">
        <v>35801</v>
      </c>
      <c r="S127" s="320">
        <v>35850</v>
      </c>
      <c r="T127" s="320">
        <v>35909</v>
      </c>
      <c r="U127" s="320">
        <v>35929</v>
      </c>
      <c r="V127" s="320">
        <v>35907</v>
      </c>
      <c r="W127" s="320">
        <v>35905</v>
      </c>
      <c r="X127" s="320">
        <v>35878</v>
      </c>
      <c r="Y127" s="320">
        <v>35834</v>
      </c>
      <c r="Z127" s="320">
        <v>35851</v>
      </c>
      <c r="AA127" s="320">
        <v>35840</v>
      </c>
      <c r="AB127" s="320">
        <v>35822</v>
      </c>
      <c r="AC127" s="320">
        <v>35811</v>
      </c>
    </row>
    <row r="128" spans="1:29" ht="15" x14ac:dyDescent="0.2">
      <c r="A128" t="str">
        <f t="shared" si="3"/>
        <v>GentofteUnder 70 år</v>
      </c>
      <c r="B128" s="241">
        <v>126</v>
      </c>
      <c r="C128" s="170" t="s">
        <v>162</v>
      </c>
      <c r="D128" s="170" t="s">
        <v>1338</v>
      </c>
      <c r="E128" s="320">
        <v>62359</v>
      </c>
      <c r="F128" s="320">
        <v>61181</v>
      </c>
      <c r="G128" s="320">
        <v>60764</v>
      </c>
      <c r="H128" s="320">
        <v>60343</v>
      </c>
      <c r="I128" s="320">
        <v>59951</v>
      </c>
      <c r="J128" s="320">
        <v>59536</v>
      </c>
      <c r="K128" s="320">
        <v>59171</v>
      </c>
      <c r="L128" s="320">
        <v>58805</v>
      </c>
      <c r="M128" s="320">
        <v>58447</v>
      </c>
      <c r="N128" s="320">
        <v>58077</v>
      </c>
      <c r="O128" s="320">
        <v>57684</v>
      </c>
      <c r="P128" s="320">
        <v>57280</v>
      </c>
      <c r="Q128" s="320">
        <v>56974</v>
      </c>
      <c r="R128" s="320">
        <v>56764</v>
      </c>
      <c r="S128" s="320">
        <v>56597</v>
      </c>
      <c r="T128" s="320">
        <v>56440</v>
      </c>
      <c r="U128" s="320">
        <v>56188</v>
      </c>
      <c r="V128" s="320">
        <v>56001</v>
      </c>
      <c r="W128" s="320">
        <v>55854</v>
      </c>
      <c r="X128" s="320">
        <v>55690</v>
      </c>
      <c r="Y128" s="320">
        <v>55573</v>
      </c>
      <c r="Z128" s="320">
        <v>55486</v>
      </c>
      <c r="AA128" s="320">
        <v>55453</v>
      </c>
      <c r="AB128" s="320">
        <v>55385</v>
      </c>
      <c r="AC128" s="320">
        <v>55322</v>
      </c>
    </row>
    <row r="129" spans="1:29" ht="15" x14ac:dyDescent="0.2">
      <c r="A129" t="str">
        <f t="shared" si="3"/>
        <v>GladsaxeUnder 70 år</v>
      </c>
      <c r="B129" s="241">
        <v>127</v>
      </c>
      <c r="C129" s="170" t="s">
        <v>163</v>
      </c>
      <c r="D129" s="170" t="s">
        <v>1338</v>
      </c>
      <c r="E129" s="320">
        <v>62317</v>
      </c>
      <c r="F129" s="320">
        <v>61703</v>
      </c>
      <c r="G129" s="320">
        <v>61729</v>
      </c>
      <c r="H129" s="320">
        <v>61761</v>
      </c>
      <c r="I129" s="320">
        <v>61733</v>
      </c>
      <c r="J129" s="320">
        <v>61716</v>
      </c>
      <c r="K129" s="320">
        <v>61754</v>
      </c>
      <c r="L129" s="320">
        <v>61732</v>
      </c>
      <c r="M129" s="320">
        <v>61630</v>
      </c>
      <c r="N129" s="320">
        <v>61580</v>
      </c>
      <c r="O129" s="320">
        <v>61492</v>
      </c>
      <c r="P129" s="320">
        <v>61409</v>
      </c>
      <c r="Q129" s="320">
        <v>61386</v>
      </c>
      <c r="R129" s="320">
        <v>61411</v>
      </c>
      <c r="S129" s="320">
        <v>61440</v>
      </c>
      <c r="T129" s="320">
        <v>61462</v>
      </c>
      <c r="U129" s="320">
        <v>61459</v>
      </c>
      <c r="V129" s="320">
        <v>61437</v>
      </c>
      <c r="W129" s="320">
        <v>61395</v>
      </c>
      <c r="X129" s="320">
        <v>61326</v>
      </c>
      <c r="Y129" s="320">
        <v>61250</v>
      </c>
      <c r="Z129" s="320">
        <v>61275</v>
      </c>
      <c r="AA129" s="320">
        <v>61263</v>
      </c>
      <c r="AB129" s="320">
        <v>61257</v>
      </c>
      <c r="AC129" s="320">
        <v>61250</v>
      </c>
    </row>
    <row r="130" spans="1:29" ht="15" x14ac:dyDescent="0.2">
      <c r="A130" t="str">
        <f t="shared" si="3"/>
        <v>GlostrupUnder 70 år</v>
      </c>
      <c r="B130" s="241">
        <v>128</v>
      </c>
      <c r="C130" s="170" t="s">
        <v>164</v>
      </c>
      <c r="D130" s="170" t="s">
        <v>1338</v>
      </c>
      <c r="E130" s="320">
        <v>21771</v>
      </c>
      <c r="F130" s="320">
        <v>21631</v>
      </c>
      <c r="G130" s="320">
        <v>21733</v>
      </c>
      <c r="H130" s="320">
        <v>21806</v>
      </c>
      <c r="I130" s="320">
        <v>21903</v>
      </c>
      <c r="J130" s="320">
        <v>21991</v>
      </c>
      <c r="K130" s="320">
        <v>22067</v>
      </c>
      <c r="L130" s="320">
        <v>22130</v>
      </c>
      <c r="M130" s="320">
        <v>22164</v>
      </c>
      <c r="N130" s="320">
        <v>22170</v>
      </c>
      <c r="O130" s="320">
        <v>22168</v>
      </c>
      <c r="P130" s="320">
        <v>22136</v>
      </c>
      <c r="Q130" s="320">
        <v>22142</v>
      </c>
      <c r="R130" s="320">
        <v>22175</v>
      </c>
      <c r="S130" s="320">
        <v>22195</v>
      </c>
      <c r="T130" s="320">
        <v>22208</v>
      </c>
      <c r="U130" s="320">
        <v>22204</v>
      </c>
      <c r="V130" s="320">
        <v>22192</v>
      </c>
      <c r="W130" s="320">
        <v>22192</v>
      </c>
      <c r="X130" s="320">
        <v>22188</v>
      </c>
      <c r="Y130" s="320">
        <v>22174</v>
      </c>
      <c r="Z130" s="320">
        <v>22183</v>
      </c>
      <c r="AA130" s="320">
        <v>22196</v>
      </c>
      <c r="AB130" s="320">
        <v>22200</v>
      </c>
      <c r="AC130" s="320">
        <v>22210</v>
      </c>
    </row>
    <row r="131" spans="1:29" ht="15" x14ac:dyDescent="0.2">
      <c r="A131" t="str">
        <f t="shared" ref="A131:A194" si="4">C131&amp;D131</f>
        <v>GreveUnder 70 år</v>
      </c>
      <c r="B131" s="241">
        <v>129</v>
      </c>
      <c r="C131" s="170" t="s">
        <v>178</v>
      </c>
      <c r="D131" s="170" t="s">
        <v>1338</v>
      </c>
      <c r="E131" s="320">
        <v>45240</v>
      </c>
      <c r="F131" s="320">
        <v>45100</v>
      </c>
      <c r="G131" s="320">
        <v>45411</v>
      </c>
      <c r="H131" s="320">
        <v>45696</v>
      </c>
      <c r="I131" s="320">
        <v>45995</v>
      </c>
      <c r="J131" s="320">
        <v>46257</v>
      </c>
      <c r="K131" s="320">
        <v>46469</v>
      </c>
      <c r="L131" s="320">
        <v>46687</v>
      </c>
      <c r="M131" s="320">
        <v>46830</v>
      </c>
      <c r="N131" s="320">
        <v>46967</v>
      </c>
      <c r="O131" s="320">
        <v>47061</v>
      </c>
      <c r="P131" s="320">
        <v>47069</v>
      </c>
      <c r="Q131" s="320">
        <v>47131</v>
      </c>
      <c r="R131" s="320">
        <v>47226</v>
      </c>
      <c r="S131" s="320">
        <v>47344</v>
      </c>
      <c r="T131" s="320">
        <v>47456</v>
      </c>
      <c r="U131" s="320">
        <v>47464</v>
      </c>
      <c r="V131" s="320">
        <v>47468</v>
      </c>
      <c r="W131" s="320">
        <v>47522</v>
      </c>
      <c r="X131" s="320">
        <v>47537</v>
      </c>
      <c r="Y131" s="320">
        <v>47580</v>
      </c>
      <c r="Z131" s="320">
        <v>47628</v>
      </c>
      <c r="AA131" s="320">
        <v>47701</v>
      </c>
      <c r="AB131" s="320">
        <v>47745</v>
      </c>
      <c r="AC131" s="320">
        <v>47805</v>
      </c>
    </row>
    <row r="132" spans="1:29" ht="15" x14ac:dyDescent="0.2">
      <c r="A132" t="str">
        <f t="shared" si="4"/>
        <v>GribskovUnder 70 år</v>
      </c>
      <c r="B132" s="241">
        <v>130</v>
      </c>
      <c r="C132" s="170" t="s">
        <v>165</v>
      </c>
      <c r="D132" s="170" t="s">
        <v>1338</v>
      </c>
      <c r="E132" s="320">
        <v>32606</v>
      </c>
      <c r="F132" s="320">
        <v>32113</v>
      </c>
      <c r="G132" s="320">
        <v>31949</v>
      </c>
      <c r="H132" s="320">
        <v>31829</v>
      </c>
      <c r="I132" s="320">
        <v>31710</v>
      </c>
      <c r="J132" s="320">
        <v>31615</v>
      </c>
      <c r="K132" s="320">
        <v>31482</v>
      </c>
      <c r="L132" s="320">
        <v>31361</v>
      </c>
      <c r="M132" s="320">
        <v>31220</v>
      </c>
      <c r="N132" s="320">
        <v>31050</v>
      </c>
      <c r="O132" s="320">
        <v>30859</v>
      </c>
      <c r="P132" s="320">
        <v>30636</v>
      </c>
      <c r="Q132" s="320">
        <v>30504</v>
      </c>
      <c r="R132" s="320">
        <v>30399</v>
      </c>
      <c r="S132" s="320">
        <v>30329</v>
      </c>
      <c r="T132" s="320">
        <v>30259</v>
      </c>
      <c r="U132" s="320">
        <v>30139</v>
      </c>
      <c r="V132" s="320">
        <v>29986</v>
      </c>
      <c r="W132" s="320">
        <v>29893</v>
      </c>
      <c r="X132" s="320">
        <v>29788</v>
      </c>
      <c r="Y132" s="320">
        <v>29696</v>
      </c>
      <c r="Z132" s="320">
        <v>29647</v>
      </c>
      <c r="AA132" s="320">
        <v>29642</v>
      </c>
      <c r="AB132" s="320">
        <v>29624</v>
      </c>
      <c r="AC132" s="320">
        <v>29623</v>
      </c>
    </row>
    <row r="133" spans="1:29" ht="15" x14ac:dyDescent="0.2">
      <c r="A133" t="str">
        <f t="shared" si="4"/>
        <v>GuldborgsundUnder 70 år</v>
      </c>
      <c r="B133" s="241">
        <v>131</v>
      </c>
      <c r="C133" s="170" t="s">
        <v>179</v>
      </c>
      <c r="D133" s="170" t="s">
        <v>1338</v>
      </c>
      <c r="E133" s="320">
        <v>46370</v>
      </c>
      <c r="F133" s="320">
        <v>45729</v>
      </c>
      <c r="G133" s="320">
        <v>45368</v>
      </c>
      <c r="H133" s="320">
        <v>45007</v>
      </c>
      <c r="I133" s="320">
        <v>44657</v>
      </c>
      <c r="J133" s="320">
        <v>44322</v>
      </c>
      <c r="K133" s="320">
        <v>44004</v>
      </c>
      <c r="L133" s="320">
        <v>43692</v>
      </c>
      <c r="M133" s="320">
        <v>43321</v>
      </c>
      <c r="N133" s="320">
        <v>42971</v>
      </c>
      <c r="O133" s="320">
        <v>42605</v>
      </c>
      <c r="P133" s="320">
        <v>42192</v>
      </c>
      <c r="Q133" s="320">
        <v>41876</v>
      </c>
      <c r="R133" s="320">
        <v>41660</v>
      </c>
      <c r="S133" s="320">
        <v>41468</v>
      </c>
      <c r="T133" s="320">
        <v>41259</v>
      </c>
      <c r="U133" s="320">
        <v>41010</v>
      </c>
      <c r="V133" s="320">
        <v>40774</v>
      </c>
      <c r="W133" s="320">
        <v>40612</v>
      </c>
      <c r="X133" s="320">
        <v>40417</v>
      </c>
      <c r="Y133" s="320">
        <v>40221</v>
      </c>
      <c r="Z133" s="320">
        <v>40101</v>
      </c>
      <c r="AA133" s="320">
        <v>40012</v>
      </c>
      <c r="AB133" s="320">
        <v>39909</v>
      </c>
      <c r="AC133" s="320">
        <v>39819</v>
      </c>
    </row>
    <row r="134" spans="1:29" ht="15" x14ac:dyDescent="0.2">
      <c r="A134" t="str">
        <f t="shared" si="4"/>
        <v>HaderslevUnder 70 år</v>
      </c>
      <c r="B134" s="241">
        <v>132</v>
      </c>
      <c r="C134" s="170" t="s">
        <v>199</v>
      </c>
      <c r="D134" s="170" t="s">
        <v>1338</v>
      </c>
      <c r="E134" s="320">
        <v>44932</v>
      </c>
      <c r="F134" s="320">
        <v>44282</v>
      </c>
      <c r="G134" s="320">
        <v>43934</v>
      </c>
      <c r="H134" s="320">
        <v>43597</v>
      </c>
      <c r="I134" s="320">
        <v>43274</v>
      </c>
      <c r="J134" s="320">
        <v>42967</v>
      </c>
      <c r="K134" s="320">
        <v>42648</v>
      </c>
      <c r="L134" s="320">
        <v>42336</v>
      </c>
      <c r="M134" s="320">
        <v>42039</v>
      </c>
      <c r="N134" s="320">
        <v>41743</v>
      </c>
      <c r="O134" s="320">
        <v>41425</v>
      </c>
      <c r="P134" s="320">
        <v>41117</v>
      </c>
      <c r="Q134" s="320">
        <v>40821</v>
      </c>
      <c r="R134" s="320">
        <v>40608</v>
      </c>
      <c r="S134" s="320">
        <v>40428</v>
      </c>
      <c r="T134" s="320">
        <v>40239</v>
      </c>
      <c r="U134" s="320">
        <v>40035</v>
      </c>
      <c r="V134" s="320">
        <v>39827</v>
      </c>
      <c r="W134" s="320">
        <v>39677</v>
      </c>
      <c r="X134" s="320">
        <v>39499</v>
      </c>
      <c r="Y134" s="320">
        <v>39334</v>
      </c>
      <c r="Z134" s="320">
        <v>39238</v>
      </c>
      <c r="AA134" s="320">
        <v>39143</v>
      </c>
      <c r="AB134" s="320">
        <v>39061</v>
      </c>
      <c r="AC134" s="320">
        <v>38955</v>
      </c>
    </row>
    <row r="135" spans="1:29" ht="15" x14ac:dyDescent="0.2">
      <c r="A135" t="str">
        <f t="shared" si="4"/>
        <v>HalsnæsUnder 70 år</v>
      </c>
      <c r="B135" s="241">
        <v>133</v>
      </c>
      <c r="C135" s="170" t="s">
        <v>276</v>
      </c>
      <c r="D135" s="170" t="s">
        <v>1338</v>
      </c>
      <c r="E135" s="320">
        <v>24760</v>
      </c>
      <c r="F135" s="320">
        <v>24395</v>
      </c>
      <c r="G135" s="320">
        <v>24216</v>
      </c>
      <c r="H135" s="320">
        <v>24064</v>
      </c>
      <c r="I135" s="320">
        <v>23900</v>
      </c>
      <c r="J135" s="320">
        <v>23743</v>
      </c>
      <c r="K135" s="320">
        <v>23598</v>
      </c>
      <c r="L135" s="320">
        <v>23415</v>
      </c>
      <c r="M135" s="320">
        <v>23246</v>
      </c>
      <c r="N135" s="320">
        <v>23039</v>
      </c>
      <c r="O135" s="320">
        <v>22833</v>
      </c>
      <c r="P135" s="320">
        <v>22667</v>
      </c>
      <c r="Q135" s="320">
        <v>22463</v>
      </c>
      <c r="R135" s="320">
        <v>22323</v>
      </c>
      <c r="S135" s="320">
        <v>22235</v>
      </c>
      <c r="T135" s="320">
        <v>22145</v>
      </c>
      <c r="U135" s="320">
        <v>22018</v>
      </c>
      <c r="V135" s="320">
        <v>21876</v>
      </c>
      <c r="W135" s="320">
        <v>21782</v>
      </c>
      <c r="X135" s="320">
        <v>21682</v>
      </c>
      <c r="Y135" s="320">
        <v>21577</v>
      </c>
      <c r="Z135" s="320">
        <v>21510</v>
      </c>
      <c r="AA135" s="320">
        <v>21447</v>
      </c>
      <c r="AB135" s="320">
        <v>21389</v>
      </c>
      <c r="AC135" s="320">
        <v>21356</v>
      </c>
    </row>
    <row r="136" spans="1:29" ht="15" x14ac:dyDescent="0.2">
      <c r="A136" t="str">
        <f t="shared" si="4"/>
        <v>HedenstedUnder 70 år</v>
      </c>
      <c r="B136" s="241">
        <v>134</v>
      </c>
      <c r="C136" s="170" t="s">
        <v>216</v>
      </c>
      <c r="D136" s="170" t="s">
        <v>1338</v>
      </c>
      <c r="E136" s="320">
        <v>40755</v>
      </c>
      <c r="F136" s="320">
        <v>40525</v>
      </c>
      <c r="G136" s="320">
        <v>40647</v>
      </c>
      <c r="H136" s="320">
        <v>40756</v>
      </c>
      <c r="I136" s="320">
        <v>40890</v>
      </c>
      <c r="J136" s="320">
        <v>41027</v>
      </c>
      <c r="K136" s="320">
        <v>41177</v>
      </c>
      <c r="L136" s="320">
        <v>41277</v>
      </c>
      <c r="M136" s="320">
        <v>41409</v>
      </c>
      <c r="N136" s="320">
        <v>41473</v>
      </c>
      <c r="O136" s="320">
        <v>41524</v>
      </c>
      <c r="P136" s="320">
        <v>41524</v>
      </c>
      <c r="Q136" s="320">
        <v>41608</v>
      </c>
      <c r="R136" s="320">
        <v>41678</v>
      </c>
      <c r="S136" s="320">
        <v>41759</v>
      </c>
      <c r="T136" s="320">
        <v>41835</v>
      </c>
      <c r="U136" s="320">
        <v>41850</v>
      </c>
      <c r="V136" s="320">
        <v>41903</v>
      </c>
      <c r="W136" s="320">
        <v>41942</v>
      </c>
      <c r="X136" s="320">
        <v>41961</v>
      </c>
      <c r="Y136" s="320">
        <v>41991</v>
      </c>
      <c r="Z136" s="320">
        <v>42044</v>
      </c>
      <c r="AA136" s="320">
        <v>42097</v>
      </c>
      <c r="AB136" s="320">
        <v>42186</v>
      </c>
      <c r="AC136" s="320">
        <v>42266</v>
      </c>
    </row>
    <row r="137" spans="1:29" ht="15" x14ac:dyDescent="0.2">
      <c r="A137" t="str">
        <f t="shared" si="4"/>
        <v>HelsingørUnder 70 år</v>
      </c>
      <c r="B137" s="241">
        <v>135</v>
      </c>
      <c r="C137" s="170" t="s">
        <v>166</v>
      </c>
      <c r="D137" s="170" t="s">
        <v>1338</v>
      </c>
      <c r="E137" s="320">
        <v>51376</v>
      </c>
      <c r="F137" s="320">
        <v>50841</v>
      </c>
      <c r="G137" s="320">
        <v>50723</v>
      </c>
      <c r="H137" s="320">
        <v>50621</v>
      </c>
      <c r="I137" s="320">
        <v>50550</v>
      </c>
      <c r="J137" s="320">
        <v>50345</v>
      </c>
      <c r="K137" s="320">
        <v>50199</v>
      </c>
      <c r="L137" s="320">
        <v>50080</v>
      </c>
      <c r="M137" s="320">
        <v>49915</v>
      </c>
      <c r="N137" s="320">
        <v>49716</v>
      </c>
      <c r="O137" s="320">
        <v>49433</v>
      </c>
      <c r="P137" s="320">
        <v>49158</v>
      </c>
      <c r="Q137" s="320">
        <v>48892</v>
      </c>
      <c r="R137" s="320">
        <v>48709</v>
      </c>
      <c r="S137" s="320">
        <v>48607</v>
      </c>
      <c r="T137" s="320">
        <v>48474</v>
      </c>
      <c r="U137" s="320">
        <v>48288</v>
      </c>
      <c r="V137" s="320">
        <v>48099</v>
      </c>
      <c r="W137" s="320">
        <v>47944</v>
      </c>
      <c r="X137" s="320">
        <v>47815</v>
      </c>
      <c r="Y137" s="320">
        <v>47712</v>
      </c>
      <c r="Z137" s="320">
        <v>47643</v>
      </c>
      <c r="AA137" s="320">
        <v>47590</v>
      </c>
      <c r="AB137" s="320">
        <v>47579</v>
      </c>
      <c r="AC137" s="320">
        <v>47566</v>
      </c>
    </row>
    <row r="138" spans="1:29" ht="15" x14ac:dyDescent="0.2">
      <c r="A138" t="str">
        <f t="shared" si="4"/>
        <v>HerlevUnder 70 år</v>
      </c>
      <c r="B138" s="241">
        <v>136</v>
      </c>
      <c r="C138" s="170" t="s">
        <v>167</v>
      </c>
      <c r="D138" s="170" t="s">
        <v>1338</v>
      </c>
      <c r="E138" s="320">
        <v>26829</v>
      </c>
      <c r="F138" s="320">
        <v>26718</v>
      </c>
      <c r="G138" s="320">
        <v>26867</v>
      </c>
      <c r="H138" s="320">
        <v>26995</v>
      </c>
      <c r="I138" s="320">
        <v>27142</v>
      </c>
      <c r="J138" s="320">
        <v>27262</v>
      </c>
      <c r="K138" s="320">
        <v>27407</v>
      </c>
      <c r="L138" s="320">
        <v>27530</v>
      </c>
      <c r="M138" s="320">
        <v>27617</v>
      </c>
      <c r="N138" s="320">
        <v>27707</v>
      </c>
      <c r="O138" s="320">
        <v>27770</v>
      </c>
      <c r="P138" s="320">
        <v>27801</v>
      </c>
      <c r="Q138" s="320">
        <v>27891</v>
      </c>
      <c r="R138" s="320">
        <v>27983</v>
      </c>
      <c r="S138" s="320">
        <v>28098</v>
      </c>
      <c r="T138" s="320">
        <v>28201</v>
      </c>
      <c r="U138" s="320">
        <v>28285</v>
      </c>
      <c r="V138" s="320">
        <v>28363</v>
      </c>
      <c r="W138" s="320">
        <v>28432</v>
      </c>
      <c r="X138" s="320">
        <v>28480</v>
      </c>
      <c r="Y138" s="320">
        <v>28513</v>
      </c>
      <c r="Z138" s="320">
        <v>28556</v>
      </c>
      <c r="AA138" s="320">
        <v>28602</v>
      </c>
      <c r="AB138" s="320">
        <v>28633</v>
      </c>
      <c r="AC138" s="320">
        <v>28672</v>
      </c>
    </row>
    <row r="139" spans="1:29" ht="15" x14ac:dyDescent="0.2">
      <c r="A139" t="str">
        <f t="shared" si="4"/>
        <v>HerningUnder 70 år</v>
      </c>
      <c r="B139" s="241">
        <v>137</v>
      </c>
      <c r="C139" s="170" t="s">
        <v>217</v>
      </c>
      <c r="D139" s="170" t="s">
        <v>1338</v>
      </c>
      <c r="E139" s="320">
        <v>75671</v>
      </c>
      <c r="F139" s="320">
        <v>74978</v>
      </c>
      <c r="G139" s="320">
        <v>74646</v>
      </c>
      <c r="H139" s="320">
        <v>74320</v>
      </c>
      <c r="I139" s="320">
        <v>74008</v>
      </c>
      <c r="J139" s="320">
        <v>73698</v>
      </c>
      <c r="K139" s="320">
        <v>73360</v>
      </c>
      <c r="L139" s="320">
        <v>73007</v>
      </c>
      <c r="M139" s="320">
        <v>72604</v>
      </c>
      <c r="N139" s="320">
        <v>72150</v>
      </c>
      <c r="O139" s="320">
        <v>71738</v>
      </c>
      <c r="P139" s="320">
        <v>71274</v>
      </c>
      <c r="Q139" s="320">
        <v>70886</v>
      </c>
      <c r="R139" s="320">
        <v>70549</v>
      </c>
      <c r="S139" s="320">
        <v>70185</v>
      </c>
      <c r="T139" s="320">
        <v>69821</v>
      </c>
      <c r="U139" s="320">
        <v>69472</v>
      </c>
      <c r="V139" s="320">
        <v>69122</v>
      </c>
      <c r="W139" s="320">
        <v>68787</v>
      </c>
      <c r="X139" s="320">
        <v>68480</v>
      </c>
      <c r="Y139" s="320">
        <v>68152</v>
      </c>
      <c r="Z139" s="320">
        <v>67907</v>
      </c>
      <c r="AA139" s="320">
        <v>67682</v>
      </c>
      <c r="AB139" s="320">
        <v>67479</v>
      </c>
      <c r="AC139" s="320">
        <v>67330</v>
      </c>
    </row>
    <row r="140" spans="1:29" ht="15" x14ac:dyDescent="0.2">
      <c r="A140" t="str">
        <f t="shared" si="4"/>
        <v>HillerødUnder 70 år</v>
      </c>
      <c r="B140" s="241">
        <v>138</v>
      </c>
      <c r="C140" s="170" t="s">
        <v>168</v>
      </c>
      <c r="D140" s="170" t="s">
        <v>1338</v>
      </c>
      <c r="E140" s="320">
        <v>47372</v>
      </c>
      <c r="F140" s="320">
        <v>47249</v>
      </c>
      <c r="G140" s="320">
        <v>47567</v>
      </c>
      <c r="H140" s="320">
        <v>47852</v>
      </c>
      <c r="I140" s="320">
        <v>48098</v>
      </c>
      <c r="J140" s="320">
        <v>48290</v>
      </c>
      <c r="K140" s="320">
        <v>48464</v>
      </c>
      <c r="L140" s="320">
        <v>48645</v>
      </c>
      <c r="M140" s="320">
        <v>48781</v>
      </c>
      <c r="N140" s="320">
        <v>48871</v>
      </c>
      <c r="O140" s="320">
        <v>48958</v>
      </c>
      <c r="P140" s="320">
        <v>48973</v>
      </c>
      <c r="Q140" s="320">
        <v>49023</v>
      </c>
      <c r="R140" s="320">
        <v>49097</v>
      </c>
      <c r="S140" s="320">
        <v>49193</v>
      </c>
      <c r="T140" s="320">
        <v>49269</v>
      </c>
      <c r="U140" s="320">
        <v>49308</v>
      </c>
      <c r="V140" s="320">
        <v>49310</v>
      </c>
      <c r="W140" s="320">
        <v>49350</v>
      </c>
      <c r="X140" s="320">
        <v>49358</v>
      </c>
      <c r="Y140" s="320">
        <v>49362</v>
      </c>
      <c r="Z140" s="320">
        <v>49433</v>
      </c>
      <c r="AA140" s="320">
        <v>49524</v>
      </c>
      <c r="AB140" s="320">
        <v>49593</v>
      </c>
      <c r="AC140" s="320">
        <v>49662</v>
      </c>
    </row>
    <row r="141" spans="1:29" ht="15" x14ac:dyDescent="0.2">
      <c r="A141" t="str">
        <f t="shared" si="4"/>
        <v>HjørringUnder 70 år</v>
      </c>
      <c r="B141" s="241">
        <v>139</v>
      </c>
      <c r="C141" s="170" t="s">
        <v>235</v>
      </c>
      <c r="D141" s="170" t="s">
        <v>1338</v>
      </c>
      <c r="E141" s="320">
        <v>50671</v>
      </c>
      <c r="F141" s="320">
        <v>49938</v>
      </c>
      <c r="G141" s="320">
        <v>49457</v>
      </c>
      <c r="H141" s="320">
        <v>48991</v>
      </c>
      <c r="I141" s="320">
        <v>48538</v>
      </c>
      <c r="J141" s="320">
        <v>48044</v>
      </c>
      <c r="K141" s="320">
        <v>47592</v>
      </c>
      <c r="L141" s="320">
        <v>47200</v>
      </c>
      <c r="M141" s="320">
        <v>46714</v>
      </c>
      <c r="N141" s="320">
        <v>46260</v>
      </c>
      <c r="O141" s="320">
        <v>45825</v>
      </c>
      <c r="P141" s="320">
        <v>45341</v>
      </c>
      <c r="Q141" s="320">
        <v>44940</v>
      </c>
      <c r="R141" s="320">
        <v>44653</v>
      </c>
      <c r="S141" s="320">
        <v>44380</v>
      </c>
      <c r="T141" s="320">
        <v>44084</v>
      </c>
      <c r="U141" s="320">
        <v>43794</v>
      </c>
      <c r="V141" s="320">
        <v>43462</v>
      </c>
      <c r="W141" s="320">
        <v>43213</v>
      </c>
      <c r="X141" s="320">
        <v>42959</v>
      </c>
      <c r="Y141" s="320">
        <v>42729</v>
      </c>
      <c r="Z141" s="320">
        <v>42498</v>
      </c>
      <c r="AA141" s="320">
        <v>42356</v>
      </c>
      <c r="AB141" s="320">
        <v>42186</v>
      </c>
      <c r="AC141" s="320">
        <v>42025</v>
      </c>
    </row>
    <row r="142" spans="1:29" ht="15" x14ac:dyDescent="0.2">
      <c r="A142" t="str">
        <f t="shared" si="4"/>
        <v>HolbækUnder 70 år</v>
      </c>
      <c r="B142" s="241">
        <v>140</v>
      </c>
      <c r="C142" s="170" t="s">
        <v>180</v>
      </c>
      <c r="D142" s="170" t="s">
        <v>1338</v>
      </c>
      <c r="E142" s="320">
        <v>62205</v>
      </c>
      <c r="F142" s="320">
        <v>61780</v>
      </c>
      <c r="G142" s="320">
        <v>61816</v>
      </c>
      <c r="H142" s="320">
        <v>61822</v>
      </c>
      <c r="I142" s="320">
        <v>61797</v>
      </c>
      <c r="J142" s="320">
        <v>61777</v>
      </c>
      <c r="K142" s="320">
        <v>61792</v>
      </c>
      <c r="L142" s="320">
        <v>61785</v>
      </c>
      <c r="M142" s="320">
        <v>61710</v>
      </c>
      <c r="N142" s="320">
        <v>61604</v>
      </c>
      <c r="O142" s="320">
        <v>61446</v>
      </c>
      <c r="P142" s="320">
        <v>61219</v>
      </c>
      <c r="Q142" s="320">
        <v>61066</v>
      </c>
      <c r="R142" s="320">
        <v>60957</v>
      </c>
      <c r="S142" s="320">
        <v>60887</v>
      </c>
      <c r="T142" s="320">
        <v>60818</v>
      </c>
      <c r="U142" s="320">
        <v>60686</v>
      </c>
      <c r="V142" s="320">
        <v>60567</v>
      </c>
      <c r="W142" s="320">
        <v>60432</v>
      </c>
      <c r="X142" s="320">
        <v>60315</v>
      </c>
      <c r="Y142" s="320">
        <v>60163</v>
      </c>
      <c r="Z142" s="320">
        <v>60124</v>
      </c>
      <c r="AA142" s="320">
        <v>60127</v>
      </c>
      <c r="AB142" s="320">
        <v>60107</v>
      </c>
      <c r="AC142" s="320">
        <v>60108</v>
      </c>
    </row>
    <row r="143" spans="1:29" ht="15" x14ac:dyDescent="0.2">
      <c r="A143" t="str">
        <f t="shared" si="4"/>
        <v>HolstebroUnder 70 år</v>
      </c>
      <c r="B143" s="241">
        <v>141</v>
      </c>
      <c r="C143" s="170" t="s">
        <v>218</v>
      </c>
      <c r="D143" s="170" t="s">
        <v>1338</v>
      </c>
      <c r="E143" s="320">
        <v>49342</v>
      </c>
      <c r="F143" s="320">
        <v>48811</v>
      </c>
      <c r="G143" s="320">
        <v>48603</v>
      </c>
      <c r="H143" s="320">
        <v>48417</v>
      </c>
      <c r="I143" s="320">
        <v>48194</v>
      </c>
      <c r="J143" s="320">
        <v>47925</v>
      </c>
      <c r="K143" s="320">
        <v>47715</v>
      </c>
      <c r="L143" s="320">
        <v>47480</v>
      </c>
      <c r="M143" s="320">
        <v>47172</v>
      </c>
      <c r="N143" s="320">
        <v>46893</v>
      </c>
      <c r="O143" s="320">
        <v>46643</v>
      </c>
      <c r="P143" s="320">
        <v>46363</v>
      </c>
      <c r="Q143" s="320">
        <v>46107</v>
      </c>
      <c r="R143" s="320">
        <v>45948</v>
      </c>
      <c r="S143" s="320">
        <v>45753</v>
      </c>
      <c r="T143" s="320">
        <v>45565</v>
      </c>
      <c r="U143" s="320">
        <v>45339</v>
      </c>
      <c r="V143" s="320">
        <v>45118</v>
      </c>
      <c r="W143" s="320">
        <v>44907</v>
      </c>
      <c r="X143" s="320">
        <v>44723</v>
      </c>
      <c r="Y143" s="320">
        <v>44514</v>
      </c>
      <c r="Z143" s="320">
        <v>44359</v>
      </c>
      <c r="AA143" s="320">
        <v>44227</v>
      </c>
      <c r="AB143" s="320">
        <v>44099</v>
      </c>
      <c r="AC143" s="320">
        <v>43968</v>
      </c>
    </row>
    <row r="144" spans="1:29" ht="15" x14ac:dyDescent="0.2">
      <c r="A144" t="str">
        <f t="shared" si="4"/>
        <v>HorsensUnder 70 år</v>
      </c>
      <c r="B144" s="241">
        <v>142</v>
      </c>
      <c r="C144" s="170" t="s">
        <v>219</v>
      </c>
      <c r="D144" s="170" t="s">
        <v>1338</v>
      </c>
      <c r="E144" s="320">
        <v>85162</v>
      </c>
      <c r="F144" s="320">
        <v>85628</v>
      </c>
      <c r="G144" s="320">
        <v>86516</v>
      </c>
      <c r="H144" s="320">
        <v>87398</v>
      </c>
      <c r="I144" s="320">
        <v>88285</v>
      </c>
      <c r="J144" s="320">
        <v>89123</v>
      </c>
      <c r="K144" s="320">
        <v>89935</v>
      </c>
      <c r="L144" s="320">
        <v>90619</v>
      </c>
      <c r="M144" s="320">
        <v>91226</v>
      </c>
      <c r="N144" s="320">
        <v>91821</v>
      </c>
      <c r="O144" s="320">
        <v>92414</v>
      </c>
      <c r="P144" s="320">
        <v>92933</v>
      </c>
      <c r="Q144" s="320">
        <v>93489</v>
      </c>
      <c r="R144" s="320">
        <v>94044</v>
      </c>
      <c r="S144" s="320">
        <v>94626</v>
      </c>
      <c r="T144" s="320">
        <v>95166</v>
      </c>
      <c r="U144" s="320">
        <v>95560</v>
      </c>
      <c r="V144" s="320">
        <v>95880</v>
      </c>
      <c r="W144" s="320">
        <v>96297</v>
      </c>
      <c r="X144" s="320">
        <v>96624</v>
      </c>
      <c r="Y144" s="320">
        <v>96956</v>
      </c>
      <c r="Z144" s="320">
        <v>97317</v>
      </c>
      <c r="AA144" s="320">
        <v>97661</v>
      </c>
      <c r="AB144" s="320">
        <v>98031</v>
      </c>
      <c r="AC144" s="320">
        <v>98401</v>
      </c>
    </row>
    <row r="145" spans="1:29" ht="15" x14ac:dyDescent="0.2">
      <c r="A145" t="str">
        <f t="shared" si="4"/>
        <v>HvidovreUnder 70 år</v>
      </c>
      <c r="B145" s="241">
        <v>143</v>
      </c>
      <c r="C145" s="170" t="s">
        <v>169</v>
      </c>
      <c r="D145" s="170" t="s">
        <v>1338</v>
      </c>
      <c r="E145" s="320">
        <v>46809</v>
      </c>
      <c r="F145" s="320">
        <v>46235</v>
      </c>
      <c r="G145" s="320">
        <v>46144</v>
      </c>
      <c r="H145" s="320">
        <v>46021</v>
      </c>
      <c r="I145" s="320">
        <v>45987</v>
      </c>
      <c r="J145" s="320">
        <v>45887</v>
      </c>
      <c r="K145" s="320">
        <v>45803</v>
      </c>
      <c r="L145" s="320">
        <v>45757</v>
      </c>
      <c r="M145" s="320">
        <v>45597</v>
      </c>
      <c r="N145" s="320">
        <v>45489</v>
      </c>
      <c r="O145" s="320">
        <v>45340</v>
      </c>
      <c r="P145" s="320">
        <v>45172</v>
      </c>
      <c r="Q145" s="320">
        <v>45065</v>
      </c>
      <c r="R145" s="320">
        <v>44998</v>
      </c>
      <c r="S145" s="320">
        <v>44941</v>
      </c>
      <c r="T145" s="320">
        <v>44908</v>
      </c>
      <c r="U145" s="320">
        <v>44846</v>
      </c>
      <c r="V145" s="320">
        <v>44744</v>
      </c>
      <c r="W145" s="320">
        <v>44661</v>
      </c>
      <c r="X145" s="320">
        <v>44571</v>
      </c>
      <c r="Y145" s="320">
        <v>44466</v>
      </c>
      <c r="Z145" s="320">
        <v>44419</v>
      </c>
      <c r="AA145" s="320">
        <v>44347</v>
      </c>
      <c r="AB145" s="320">
        <v>44266</v>
      </c>
      <c r="AC145" s="320">
        <v>44214</v>
      </c>
    </row>
    <row r="146" spans="1:29" ht="15" x14ac:dyDescent="0.2">
      <c r="A146" t="str">
        <f t="shared" si="4"/>
        <v>Høje-TaastrupUnder 70 år</v>
      </c>
      <c r="B146" s="241">
        <v>144</v>
      </c>
      <c r="C146" s="170" t="s">
        <v>19</v>
      </c>
      <c r="D146" s="170" t="s">
        <v>1338</v>
      </c>
      <c r="E146" s="320">
        <v>53031</v>
      </c>
      <c r="F146" s="320">
        <v>53225</v>
      </c>
      <c r="G146" s="320">
        <v>54066</v>
      </c>
      <c r="H146" s="320">
        <v>54863</v>
      </c>
      <c r="I146" s="320">
        <v>55580</v>
      </c>
      <c r="J146" s="320">
        <v>56223</v>
      </c>
      <c r="K146" s="320">
        <v>56905</v>
      </c>
      <c r="L146" s="320">
        <v>57490</v>
      </c>
      <c r="M146" s="320">
        <v>58014</v>
      </c>
      <c r="N146" s="320">
        <v>58479</v>
      </c>
      <c r="O146" s="320">
        <v>58865</v>
      </c>
      <c r="P146" s="320">
        <v>59225</v>
      </c>
      <c r="Q146" s="320">
        <v>59579</v>
      </c>
      <c r="R146" s="320">
        <v>59941</v>
      </c>
      <c r="S146" s="320">
        <v>60305</v>
      </c>
      <c r="T146" s="320">
        <v>60601</v>
      </c>
      <c r="U146" s="320">
        <v>60878</v>
      </c>
      <c r="V146" s="320">
        <v>61105</v>
      </c>
      <c r="W146" s="320">
        <v>61297</v>
      </c>
      <c r="X146" s="320">
        <v>61469</v>
      </c>
      <c r="Y146" s="320">
        <v>61614</v>
      </c>
      <c r="Z146" s="320">
        <v>61757</v>
      </c>
      <c r="AA146" s="320">
        <v>61905</v>
      </c>
      <c r="AB146" s="320">
        <v>62019</v>
      </c>
      <c r="AC146" s="320">
        <v>62130</v>
      </c>
    </row>
    <row r="147" spans="1:29" ht="15" x14ac:dyDescent="0.2">
      <c r="A147" t="str">
        <f t="shared" si="4"/>
        <v>HørsholmUnder 70 år</v>
      </c>
      <c r="B147" s="241">
        <v>145</v>
      </c>
      <c r="C147" s="170" t="s">
        <v>170</v>
      </c>
      <c r="D147" s="170" t="s">
        <v>1338</v>
      </c>
      <c r="E147" s="320">
        <v>19310</v>
      </c>
      <c r="F147" s="320">
        <v>19004</v>
      </c>
      <c r="G147" s="320">
        <v>18894</v>
      </c>
      <c r="H147" s="320">
        <v>18822</v>
      </c>
      <c r="I147" s="320">
        <v>18703</v>
      </c>
      <c r="J147" s="320">
        <v>18617</v>
      </c>
      <c r="K147" s="320">
        <v>18533</v>
      </c>
      <c r="L147" s="320">
        <v>18461</v>
      </c>
      <c r="M147" s="320">
        <v>18389</v>
      </c>
      <c r="N147" s="320">
        <v>18312</v>
      </c>
      <c r="O147" s="320">
        <v>18230</v>
      </c>
      <c r="P147" s="320">
        <v>18138</v>
      </c>
      <c r="Q147" s="320">
        <v>18063</v>
      </c>
      <c r="R147" s="320">
        <v>18011</v>
      </c>
      <c r="S147" s="320">
        <v>17973</v>
      </c>
      <c r="T147" s="320">
        <v>17934</v>
      </c>
      <c r="U147" s="320">
        <v>17858</v>
      </c>
      <c r="V147" s="320">
        <v>17789</v>
      </c>
      <c r="W147" s="320">
        <v>17736</v>
      </c>
      <c r="X147" s="320">
        <v>17697</v>
      </c>
      <c r="Y147" s="320">
        <v>17665</v>
      </c>
      <c r="Z147" s="320">
        <v>17642</v>
      </c>
      <c r="AA147" s="320">
        <v>17645</v>
      </c>
      <c r="AB147" s="320">
        <v>17618</v>
      </c>
      <c r="AC147" s="320">
        <v>17621</v>
      </c>
    </row>
    <row r="148" spans="1:29" ht="15" x14ac:dyDescent="0.2">
      <c r="A148" t="str">
        <f t="shared" si="4"/>
        <v>Ikast-BrandeUnder 70 år</v>
      </c>
      <c r="B148" s="241">
        <v>146</v>
      </c>
      <c r="C148" s="170" t="s">
        <v>220</v>
      </c>
      <c r="D148" s="170" t="s">
        <v>1338</v>
      </c>
      <c r="E148" s="320">
        <v>36344</v>
      </c>
      <c r="F148" s="320">
        <v>36061</v>
      </c>
      <c r="G148" s="320">
        <v>36092</v>
      </c>
      <c r="H148" s="320">
        <v>36091</v>
      </c>
      <c r="I148" s="320">
        <v>36116</v>
      </c>
      <c r="J148" s="320">
        <v>36096</v>
      </c>
      <c r="K148" s="320">
        <v>36113</v>
      </c>
      <c r="L148" s="320">
        <v>36092</v>
      </c>
      <c r="M148" s="320">
        <v>36044</v>
      </c>
      <c r="N148" s="320">
        <v>35999</v>
      </c>
      <c r="O148" s="320">
        <v>35942</v>
      </c>
      <c r="P148" s="320">
        <v>35895</v>
      </c>
      <c r="Q148" s="320">
        <v>35835</v>
      </c>
      <c r="R148" s="320">
        <v>35848</v>
      </c>
      <c r="S148" s="320">
        <v>35827</v>
      </c>
      <c r="T148" s="320">
        <v>35792</v>
      </c>
      <c r="U148" s="320">
        <v>35743</v>
      </c>
      <c r="V148" s="320">
        <v>35695</v>
      </c>
      <c r="W148" s="320">
        <v>35649</v>
      </c>
      <c r="X148" s="320">
        <v>35599</v>
      </c>
      <c r="Y148" s="320">
        <v>35512</v>
      </c>
      <c r="Z148" s="320">
        <v>35462</v>
      </c>
      <c r="AA148" s="320">
        <v>35457</v>
      </c>
      <c r="AB148" s="320">
        <v>35422</v>
      </c>
      <c r="AC148" s="320">
        <v>35393</v>
      </c>
    </row>
    <row r="149" spans="1:29" ht="15" x14ac:dyDescent="0.2">
      <c r="A149" t="str">
        <f t="shared" si="4"/>
        <v>IshøjUnder 70 år</v>
      </c>
      <c r="B149" s="241">
        <v>147</v>
      </c>
      <c r="C149" s="170" t="s">
        <v>171</v>
      </c>
      <c r="D149" s="170" t="s">
        <v>1338</v>
      </c>
      <c r="E149" s="320">
        <v>21605</v>
      </c>
      <c r="F149" s="320">
        <v>21448</v>
      </c>
      <c r="G149" s="320">
        <v>21529</v>
      </c>
      <c r="H149" s="320">
        <v>21590</v>
      </c>
      <c r="I149" s="320">
        <v>21650</v>
      </c>
      <c r="J149" s="320">
        <v>21680</v>
      </c>
      <c r="K149" s="320">
        <v>21688</v>
      </c>
      <c r="L149" s="320">
        <v>21738</v>
      </c>
      <c r="M149" s="320">
        <v>21727</v>
      </c>
      <c r="N149" s="320">
        <v>21703</v>
      </c>
      <c r="O149" s="320">
        <v>21710</v>
      </c>
      <c r="P149" s="320">
        <v>21700</v>
      </c>
      <c r="Q149" s="320">
        <v>21704</v>
      </c>
      <c r="R149" s="320">
        <v>21705</v>
      </c>
      <c r="S149" s="320">
        <v>21715</v>
      </c>
      <c r="T149" s="320">
        <v>21729</v>
      </c>
      <c r="U149" s="320">
        <v>21733</v>
      </c>
      <c r="V149" s="320">
        <v>21739</v>
      </c>
      <c r="W149" s="320">
        <v>21750</v>
      </c>
      <c r="X149" s="320">
        <v>21749</v>
      </c>
      <c r="Y149" s="320">
        <v>21737</v>
      </c>
      <c r="Z149" s="320">
        <v>21748</v>
      </c>
      <c r="AA149" s="320">
        <v>21761</v>
      </c>
      <c r="AB149" s="320">
        <v>21764</v>
      </c>
      <c r="AC149" s="320">
        <v>21780</v>
      </c>
    </row>
    <row r="150" spans="1:29" ht="15" x14ac:dyDescent="0.2">
      <c r="A150" t="str">
        <f t="shared" si="4"/>
        <v>JammerbugtUnder 70 år</v>
      </c>
      <c r="B150" s="241">
        <v>148</v>
      </c>
      <c r="C150" s="170" t="s">
        <v>236</v>
      </c>
      <c r="D150" s="170" t="s">
        <v>1338</v>
      </c>
      <c r="E150" s="320">
        <v>30248</v>
      </c>
      <c r="F150" s="320">
        <v>29849</v>
      </c>
      <c r="G150" s="320">
        <v>29599</v>
      </c>
      <c r="H150" s="320">
        <v>29337</v>
      </c>
      <c r="I150" s="320">
        <v>29148</v>
      </c>
      <c r="J150" s="320">
        <v>28883</v>
      </c>
      <c r="K150" s="320">
        <v>28666</v>
      </c>
      <c r="L150" s="320">
        <v>28374</v>
      </c>
      <c r="M150" s="320">
        <v>28173</v>
      </c>
      <c r="N150" s="320">
        <v>27930</v>
      </c>
      <c r="O150" s="320">
        <v>27682</v>
      </c>
      <c r="P150" s="320">
        <v>27427</v>
      </c>
      <c r="Q150" s="320">
        <v>27209</v>
      </c>
      <c r="R150" s="320">
        <v>27047</v>
      </c>
      <c r="S150" s="320">
        <v>26873</v>
      </c>
      <c r="T150" s="320">
        <v>26709</v>
      </c>
      <c r="U150" s="320">
        <v>26542</v>
      </c>
      <c r="V150" s="320">
        <v>26374</v>
      </c>
      <c r="W150" s="320">
        <v>26214</v>
      </c>
      <c r="X150" s="320">
        <v>26094</v>
      </c>
      <c r="Y150" s="320">
        <v>25954</v>
      </c>
      <c r="Z150" s="320">
        <v>25866</v>
      </c>
      <c r="AA150" s="320">
        <v>25767</v>
      </c>
      <c r="AB150" s="320">
        <v>25672</v>
      </c>
      <c r="AC150" s="320">
        <v>25588</v>
      </c>
    </row>
    <row r="151" spans="1:29" ht="15" x14ac:dyDescent="0.2">
      <c r="A151" t="str">
        <f t="shared" si="4"/>
        <v>KalundborgUnder 70 år</v>
      </c>
      <c r="B151" s="241">
        <v>149</v>
      </c>
      <c r="C151" s="170" t="s">
        <v>181</v>
      </c>
      <c r="D151" s="170" t="s">
        <v>1338</v>
      </c>
      <c r="E151" s="320">
        <v>38618</v>
      </c>
      <c r="F151" s="320">
        <v>38006</v>
      </c>
      <c r="G151" s="320">
        <v>37675</v>
      </c>
      <c r="H151" s="320">
        <v>37401</v>
      </c>
      <c r="I151" s="320">
        <v>37158</v>
      </c>
      <c r="J151" s="320">
        <v>36920</v>
      </c>
      <c r="K151" s="320">
        <v>36678</v>
      </c>
      <c r="L151" s="320">
        <v>36400</v>
      </c>
      <c r="M151" s="320">
        <v>36126</v>
      </c>
      <c r="N151" s="320">
        <v>35832</v>
      </c>
      <c r="O151" s="320">
        <v>35565</v>
      </c>
      <c r="P151" s="320">
        <v>35245</v>
      </c>
      <c r="Q151" s="320">
        <v>34987</v>
      </c>
      <c r="R151" s="320">
        <v>34803</v>
      </c>
      <c r="S151" s="320">
        <v>34615</v>
      </c>
      <c r="T151" s="320">
        <v>34438</v>
      </c>
      <c r="U151" s="320">
        <v>34272</v>
      </c>
      <c r="V151" s="320">
        <v>34078</v>
      </c>
      <c r="W151" s="320">
        <v>33955</v>
      </c>
      <c r="X151" s="320">
        <v>33818</v>
      </c>
      <c r="Y151" s="320">
        <v>33672</v>
      </c>
      <c r="Z151" s="320">
        <v>33606</v>
      </c>
      <c r="AA151" s="320">
        <v>33545</v>
      </c>
      <c r="AB151" s="320">
        <v>33492</v>
      </c>
      <c r="AC151" s="320">
        <v>33452</v>
      </c>
    </row>
    <row r="152" spans="1:29" ht="15" x14ac:dyDescent="0.2">
      <c r="A152" t="str">
        <f t="shared" si="4"/>
        <v>KertemindeUnder 70 år</v>
      </c>
      <c r="B152" s="241">
        <v>150</v>
      </c>
      <c r="C152" s="170" t="s">
        <v>200</v>
      </c>
      <c r="D152" s="170" t="s">
        <v>1338</v>
      </c>
      <c r="E152" s="320">
        <v>18995</v>
      </c>
      <c r="F152" s="320">
        <v>18782</v>
      </c>
      <c r="G152" s="320">
        <v>18733</v>
      </c>
      <c r="H152" s="320">
        <v>18661</v>
      </c>
      <c r="I152" s="320">
        <v>18604</v>
      </c>
      <c r="J152" s="320">
        <v>18539</v>
      </c>
      <c r="K152" s="320">
        <v>18490</v>
      </c>
      <c r="L152" s="320">
        <v>18398</v>
      </c>
      <c r="M152" s="320">
        <v>18291</v>
      </c>
      <c r="N152" s="320">
        <v>18208</v>
      </c>
      <c r="O152" s="320">
        <v>18101</v>
      </c>
      <c r="P152" s="320">
        <v>18011</v>
      </c>
      <c r="Q152" s="320">
        <v>17900</v>
      </c>
      <c r="R152" s="320">
        <v>17840</v>
      </c>
      <c r="S152" s="320">
        <v>17769</v>
      </c>
      <c r="T152" s="320">
        <v>17706</v>
      </c>
      <c r="U152" s="320">
        <v>17642</v>
      </c>
      <c r="V152" s="320">
        <v>17578</v>
      </c>
      <c r="W152" s="320">
        <v>17534</v>
      </c>
      <c r="X152" s="320">
        <v>17495</v>
      </c>
      <c r="Y152" s="320">
        <v>17433</v>
      </c>
      <c r="Z152" s="320">
        <v>17410</v>
      </c>
      <c r="AA152" s="320">
        <v>17405</v>
      </c>
      <c r="AB152" s="320">
        <v>17389</v>
      </c>
      <c r="AC152" s="320">
        <v>17383</v>
      </c>
    </row>
    <row r="153" spans="1:29" ht="15" x14ac:dyDescent="0.2">
      <c r="A153" t="str">
        <f t="shared" si="4"/>
        <v>KoldingUnder 70 år</v>
      </c>
      <c r="B153" s="241">
        <v>151</v>
      </c>
      <c r="C153" s="170" t="s">
        <v>201</v>
      </c>
      <c r="D153" s="170" t="s">
        <v>1338</v>
      </c>
      <c r="E153" s="320">
        <v>81883</v>
      </c>
      <c r="F153" s="320">
        <v>81458</v>
      </c>
      <c r="G153" s="320">
        <v>81462</v>
      </c>
      <c r="H153" s="320">
        <v>81538</v>
      </c>
      <c r="I153" s="320">
        <v>81546</v>
      </c>
      <c r="J153" s="320">
        <v>81564</v>
      </c>
      <c r="K153" s="320">
        <v>81526</v>
      </c>
      <c r="L153" s="320">
        <v>81504</v>
      </c>
      <c r="M153" s="320">
        <v>81414</v>
      </c>
      <c r="N153" s="320">
        <v>81270</v>
      </c>
      <c r="O153" s="320">
        <v>81107</v>
      </c>
      <c r="P153" s="320">
        <v>80866</v>
      </c>
      <c r="Q153" s="320">
        <v>80718</v>
      </c>
      <c r="R153" s="320">
        <v>80644</v>
      </c>
      <c r="S153" s="320">
        <v>80535</v>
      </c>
      <c r="T153" s="320">
        <v>80450</v>
      </c>
      <c r="U153" s="320">
        <v>80303</v>
      </c>
      <c r="V153" s="320">
        <v>80107</v>
      </c>
      <c r="W153" s="320">
        <v>79932</v>
      </c>
      <c r="X153" s="320">
        <v>79752</v>
      </c>
      <c r="Y153" s="320">
        <v>79584</v>
      </c>
      <c r="Z153" s="320">
        <v>79498</v>
      </c>
      <c r="AA153" s="320">
        <v>79432</v>
      </c>
      <c r="AB153" s="320">
        <v>79364</v>
      </c>
      <c r="AC153" s="320">
        <v>79359</v>
      </c>
    </row>
    <row r="154" spans="1:29" ht="15" x14ac:dyDescent="0.2">
      <c r="A154" t="str">
        <f t="shared" si="4"/>
        <v>KøbenhavnUnder 70 år</v>
      </c>
      <c r="B154" s="241">
        <v>152</v>
      </c>
      <c r="C154" s="170" t="s">
        <v>150</v>
      </c>
      <c r="D154" s="170" t="s">
        <v>1338</v>
      </c>
      <c r="E154" s="320">
        <v>621359</v>
      </c>
      <c r="F154" s="320">
        <v>619010</v>
      </c>
      <c r="G154" s="320">
        <v>621682</v>
      </c>
      <c r="H154" s="320">
        <v>624128</v>
      </c>
      <c r="I154" s="320">
        <v>626371</v>
      </c>
      <c r="J154" s="320">
        <v>628197</v>
      </c>
      <c r="K154" s="320">
        <v>629624</v>
      </c>
      <c r="L154" s="320">
        <v>630617</v>
      </c>
      <c r="M154" s="320">
        <v>630813</v>
      </c>
      <c r="N154" s="320">
        <v>630599</v>
      </c>
      <c r="O154" s="320">
        <v>629935</v>
      </c>
      <c r="P154" s="320">
        <v>629081</v>
      </c>
      <c r="Q154" s="320">
        <v>628444</v>
      </c>
      <c r="R154" s="320">
        <v>628113</v>
      </c>
      <c r="S154" s="320">
        <v>627935</v>
      </c>
      <c r="T154" s="320">
        <v>627610</v>
      </c>
      <c r="U154" s="320">
        <v>627019</v>
      </c>
      <c r="V154" s="320">
        <v>626195</v>
      </c>
      <c r="W154" s="320">
        <v>625430</v>
      </c>
      <c r="X154" s="320">
        <v>624337</v>
      </c>
      <c r="Y154" s="320">
        <v>623248</v>
      </c>
      <c r="Z154" s="320">
        <v>622671</v>
      </c>
      <c r="AA154" s="320">
        <v>622440</v>
      </c>
      <c r="AB154" s="320">
        <v>622196</v>
      </c>
      <c r="AC154" s="320">
        <v>622156</v>
      </c>
    </row>
    <row r="155" spans="1:29" ht="15" x14ac:dyDescent="0.2">
      <c r="A155" t="str">
        <f t="shared" si="4"/>
        <v>KøgeUnder 70 år</v>
      </c>
      <c r="B155" s="241">
        <v>153</v>
      </c>
      <c r="C155" s="170" t="s">
        <v>182</v>
      </c>
      <c r="D155" s="170" t="s">
        <v>1338</v>
      </c>
      <c r="E155" s="320">
        <v>53635</v>
      </c>
      <c r="F155" s="320">
        <v>53161</v>
      </c>
      <c r="G155" s="320">
        <v>53184</v>
      </c>
      <c r="H155" s="320">
        <v>53270</v>
      </c>
      <c r="I155" s="320">
        <v>53321</v>
      </c>
      <c r="J155" s="320">
        <v>53352</v>
      </c>
      <c r="K155" s="320">
        <v>53350</v>
      </c>
      <c r="L155" s="320">
        <v>53363</v>
      </c>
      <c r="M155" s="320">
        <v>53341</v>
      </c>
      <c r="N155" s="320">
        <v>53248</v>
      </c>
      <c r="O155" s="320">
        <v>53105</v>
      </c>
      <c r="P155" s="320">
        <v>52945</v>
      </c>
      <c r="Q155" s="320">
        <v>52800</v>
      </c>
      <c r="R155" s="320">
        <v>52707</v>
      </c>
      <c r="S155" s="320">
        <v>52626</v>
      </c>
      <c r="T155" s="320">
        <v>52549</v>
      </c>
      <c r="U155" s="320">
        <v>52400</v>
      </c>
      <c r="V155" s="320">
        <v>52219</v>
      </c>
      <c r="W155" s="320">
        <v>52110</v>
      </c>
      <c r="X155" s="320">
        <v>51990</v>
      </c>
      <c r="Y155" s="320">
        <v>51883</v>
      </c>
      <c r="Z155" s="320">
        <v>51860</v>
      </c>
      <c r="AA155" s="320">
        <v>51862</v>
      </c>
      <c r="AB155" s="320">
        <v>51865</v>
      </c>
      <c r="AC155" s="320">
        <v>51875</v>
      </c>
    </row>
    <row r="156" spans="1:29" ht="15" x14ac:dyDescent="0.2">
      <c r="A156" t="str">
        <f t="shared" si="4"/>
        <v>LangelandUnder 70 år</v>
      </c>
      <c r="B156" s="241">
        <v>154</v>
      </c>
      <c r="C156" s="170" t="s">
        <v>202</v>
      </c>
      <c r="D156" s="170" t="s">
        <v>1338</v>
      </c>
      <c r="E156" s="320">
        <v>8428</v>
      </c>
      <c r="F156" s="320">
        <v>8207</v>
      </c>
      <c r="G156" s="320">
        <v>8077</v>
      </c>
      <c r="H156" s="320">
        <v>7954</v>
      </c>
      <c r="I156" s="320">
        <v>7866</v>
      </c>
      <c r="J156" s="320">
        <v>7757</v>
      </c>
      <c r="K156" s="320">
        <v>7651</v>
      </c>
      <c r="L156" s="320">
        <v>7575</v>
      </c>
      <c r="M156" s="320">
        <v>7479</v>
      </c>
      <c r="N156" s="320">
        <v>7387</v>
      </c>
      <c r="O156" s="320">
        <v>7295</v>
      </c>
      <c r="P156" s="320">
        <v>7200</v>
      </c>
      <c r="Q156" s="320">
        <v>7114</v>
      </c>
      <c r="R156" s="320">
        <v>7055</v>
      </c>
      <c r="S156" s="320">
        <v>7010</v>
      </c>
      <c r="T156" s="320">
        <v>6958</v>
      </c>
      <c r="U156" s="320">
        <v>6910</v>
      </c>
      <c r="V156" s="320">
        <v>6856</v>
      </c>
      <c r="W156" s="320">
        <v>6820</v>
      </c>
      <c r="X156" s="320">
        <v>6792</v>
      </c>
      <c r="Y156" s="320">
        <v>6750</v>
      </c>
      <c r="Z156" s="320">
        <v>6736</v>
      </c>
      <c r="AA156" s="320">
        <v>6727</v>
      </c>
      <c r="AB156" s="320">
        <v>6708</v>
      </c>
      <c r="AC156" s="320">
        <v>6700</v>
      </c>
    </row>
    <row r="157" spans="1:29" ht="15" x14ac:dyDescent="0.2">
      <c r="A157" t="str">
        <f t="shared" si="4"/>
        <v>LejreUnder 70 år</v>
      </c>
      <c r="B157" s="241">
        <v>155</v>
      </c>
      <c r="C157" s="170" t="s">
        <v>183</v>
      </c>
      <c r="D157" s="170" t="s">
        <v>1338</v>
      </c>
      <c r="E157" s="320">
        <v>24776</v>
      </c>
      <c r="F157" s="320">
        <v>24580</v>
      </c>
      <c r="G157" s="320">
        <v>24691</v>
      </c>
      <c r="H157" s="320">
        <v>24777</v>
      </c>
      <c r="I157" s="320">
        <v>24902</v>
      </c>
      <c r="J157" s="320">
        <v>24971</v>
      </c>
      <c r="K157" s="320">
        <v>25052</v>
      </c>
      <c r="L157" s="320">
        <v>25141</v>
      </c>
      <c r="M157" s="320">
        <v>25206</v>
      </c>
      <c r="N157" s="320">
        <v>25233</v>
      </c>
      <c r="O157" s="320">
        <v>25264</v>
      </c>
      <c r="P157" s="320">
        <v>25259</v>
      </c>
      <c r="Q157" s="320">
        <v>25266</v>
      </c>
      <c r="R157" s="320">
        <v>25271</v>
      </c>
      <c r="S157" s="320">
        <v>25318</v>
      </c>
      <c r="T157" s="320">
        <v>25351</v>
      </c>
      <c r="U157" s="320">
        <v>25339</v>
      </c>
      <c r="V157" s="320">
        <v>25308</v>
      </c>
      <c r="W157" s="320">
        <v>25292</v>
      </c>
      <c r="X157" s="320">
        <v>25276</v>
      </c>
      <c r="Y157" s="320">
        <v>25238</v>
      </c>
      <c r="Z157" s="320">
        <v>25254</v>
      </c>
      <c r="AA157" s="320">
        <v>25258</v>
      </c>
      <c r="AB157" s="320">
        <v>25259</v>
      </c>
      <c r="AC157" s="320">
        <v>25263</v>
      </c>
    </row>
    <row r="158" spans="1:29" ht="15" x14ac:dyDescent="0.2">
      <c r="A158" t="str">
        <f t="shared" si="4"/>
        <v>LemvigUnder 70 år</v>
      </c>
      <c r="B158" s="241">
        <v>156</v>
      </c>
      <c r="C158" s="170" t="s">
        <v>221</v>
      </c>
      <c r="D158" s="170" t="s">
        <v>1338</v>
      </c>
      <c r="E158" s="320">
        <v>14533</v>
      </c>
      <c r="F158" s="320">
        <v>14186</v>
      </c>
      <c r="G158" s="320">
        <v>13966</v>
      </c>
      <c r="H158" s="320">
        <v>13740</v>
      </c>
      <c r="I158" s="320">
        <v>13553</v>
      </c>
      <c r="J158" s="320">
        <v>13354</v>
      </c>
      <c r="K158" s="320">
        <v>13174</v>
      </c>
      <c r="L158" s="320">
        <v>13019</v>
      </c>
      <c r="M158" s="320">
        <v>12859</v>
      </c>
      <c r="N158" s="320">
        <v>12671</v>
      </c>
      <c r="O158" s="320">
        <v>12492</v>
      </c>
      <c r="P158" s="320">
        <v>12314</v>
      </c>
      <c r="Q158" s="320">
        <v>12151</v>
      </c>
      <c r="R158" s="320">
        <v>12024</v>
      </c>
      <c r="S158" s="320">
        <v>11914</v>
      </c>
      <c r="T158" s="320">
        <v>11826</v>
      </c>
      <c r="U158" s="320">
        <v>11727</v>
      </c>
      <c r="V158" s="320">
        <v>11629</v>
      </c>
      <c r="W158" s="320">
        <v>11542</v>
      </c>
      <c r="X158" s="320">
        <v>11474</v>
      </c>
      <c r="Y158" s="320">
        <v>11385</v>
      </c>
      <c r="Z158" s="320">
        <v>11340</v>
      </c>
      <c r="AA158" s="320">
        <v>11269</v>
      </c>
      <c r="AB158" s="320">
        <v>11231</v>
      </c>
      <c r="AC158" s="320">
        <v>11203</v>
      </c>
    </row>
    <row r="159" spans="1:29" ht="15" x14ac:dyDescent="0.2">
      <c r="A159" t="str">
        <f t="shared" si="4"/>
        <v>LollandUnder 70 år</v>
      </c>
      <c r="B159" s="241">
        <v>157</v>
      </c>
      <c r="C159" s="170" t="s">
        <v>184</v>
      </c>
      <c r="D159" s="170" t="s">
        <v>1338</v>
      </c>
      <c r="E159" s="320">
        <v>29553</v>
      </c>
      <c r="F159" s="320">
        <v>28931</v>
      </c>
      <c r="G159" s="320">
        <v>28545</v>
      </c>
      <c r="H159" s="320">
        <v>28202</v>
      </c>
      <c r="I159" s="320">
        <v>27843</v>
      </c>
      <c r="J159" s="320">
        <v>27511</v>
      </c>
      <c r="K159" s="320">
        <v>27208</v>
      </c>
      <c r="L159" s="320">
        <v>26924</v>
      </c>
      <c r="M159" s="320">
        <v>26612</v>
      </c>
      <c r="N159" s="320">
        <v>26346</v>
      </c>
      <c r="O159" s="320">
        <v>26025</v>
      </c>
      <c r="P159" s="320">
        <v>25732</v>
      </c>
      <c r="Q159" s="320">
        <v>25468</v>
      </c>
      <c r="R159" s="320">
        <v>25297</v>
      </c>
      <c r="S159" s="320">
        <v>25141</v>
      </c>
      <c r="T159" s="320">
        <v>25007</v>
      </c>
      <c r="U159" s="320">
        <v>24825</v>
      </c>
      <c r="V159" s="320">
        <v>24664</v>
      </c>
      <c r="W159" s="320">
        <v>24552</v>
      </c>
      <c r="X159" s="320">
        <v>24419</v>
      </c>
      <c r="Y159" s="320">
        <v>24291</v>
      </c>
      <c r="Z159" s="320">
        <v>24188</v>
      </c>
      <c r="AA159" s="320">
        <v>24131</v>
      </c>
      <c r="AB159" s="320">
        <v>24057</v>
      </c>
      <c r="AC159" s="320">
        <v>24008</v>
      </c>
    </row>
    <row r="160" spans="1:29" ht="15" x14ac:dyDescent="0.2">
      <c r="A160" t="str">
        <f t="shared" si="4"/>
        <v>Lyngby-TaarbækUnder 70 år</v>
      </c>
      <c r="B160" s="241">
        <v>158</v>
      </c>
      <c r="C160" s="170" t="s">
        <v>172</v>
      </c>
      <c r="D160" s="170" t="s">
        <v>1338</v>
      </c>
      <c r="E160" s="320">
        <v>50286</v>
      </c>
      <c r="F160" s="320">
        <v>49740</v>
      </c>
      <c r="G160" s="320">
        <v>49751</v>
      </c>
      <c r="H160" s="320">
        <v>49761</v>
      </c>
      <c r="I160" s="320">
        <v>49777</v>
      </c>
      <c r="J160" s="320">
        <v>49775</v>
      </c>
      <c r="K160" s="320">
        <v>49758</v>
      </c>
      <c r="L160" s="320">
        <v>49745</v>
      </c>
      <c r="M160" s="320">
        <v>49686</v>
      </c>
      <c r="N160" s="320">
        <v>49608</v>
      </c>
      <c r="O160" s="320">
        <v>49511</v>
      </c>
      <c r="P160" s="320">
        <v>49379</v>
      </c>
      <c r="Q160" s="320">
        <v>49345</v>
      </c>
      <c r="R160" s="320">
        <v>49376</v>
      </c>
      <c r="S160" s="320">
        <v>49443</v>
      </c>
      <c r="T160" s="320">
        <v>49473</v>
      </c>
      <c r="U160" s="320">
        <v>49470</v>
      </c>
      <c r="V160" s="320">
        <v>49446</v>
      </c>
      <c r="W160" s="320">
        <v>49434</v>
      </c>
      <c r="X160" s="320">
        <v>49395</v>
      </c>
      <c r="Y160" s="320">
        <v>49379</v>
      </c>
      <c r="Z160" s="320">
        <v>49390</v>
      </c>
      <c r="AA160" s="320">
        <v>49405</v>
      </c>
      <c r="AB160" s="320">
        <v>49427</v>
      </c>
      <c r="AC160" s="320">
        <v>49472</v>
      </c>
    </row>
    <row r="161" spans="1:29" ht="15" x14ac:dyDescent="0.2">
      <c r="A161" t="str">
        <f t="shared" si="4"/>
        <v>LæsøUnder 70 år</v>
      </c>
      <c r="B161" s="241">
        <v>159</v>
      </c>
      <c r="C161" s="170" t="s">
        <v>237</v>
      </c>
      <c r="D161" s="170" t="s">
        <v>1338</v>
      </c>
      <c r="E161" s="320">
        <v>1140</v>
      </c>
      <c r="F161" s="320">
        <v>1119</v>
      </c>
      <c r="G161" s="320">
        <v>1115</v>
      </c>
      <c r="H161" s="320">
        <v>1093</v>
      </c>
      <c r="I161" s="320">
        <v>1086</v>
      </c>
      <c r="J161" s="320">
        <v>1077</v>
      </c>
      <c r="K161" s="320">
        <v>1075</v>
      </c>
      <c r="L161" s="320">
        <v>1068</v>
      </c>
      <c r="M161" s="320">
        <v>1054</v>
      </c>
      <c r="N161" s="320">
        <v>1045</v>
      </c>
      <c r="O161" s="320">
        <v>1043</v>
      </c>
      <c r="P161" s="320">
        <v>1034</v>
      </c>
      <c r="Q161" s="320">
        <v>1017</v>
      </c>
      <c r="R161" s="320">
        <v>1012</v>
      </c>
      <c r="S161" s="320">
        <v>1006</v>
      </c>
      <c r="T161" s="320">
        <v>997</v>
      </c>
      <c r="U161" s="320">
        <v>989</v>
      </c>
      <c r="V161" s="320">
        <v>985</v>
      </c>
      <c r="W161" s="320">
        <v>979</v>
      </c>
      <c r="X161" s="320">
        <v>967</v>
      </c>
      <c r="Y161" s="320">
        <v>967</v>
      </c>
      <c r="Z161" s="320">
        <v>967</v>
      </c>
      <c r="AA161" s="320">
        <v>961</v>
      </c>
      <c r="AB161" s="320">
        <v>962</v>
      </c>
      <c r="AC161" s="320">
        <v>962</v>
      </c>
    </row>
    <row r="162" spans="1:29" ht="15" x14ac:dyDescent="0.2">
      <c r="A162" t="str">
        <f t="shared" si="4"/>
        <v>MariagerfjordUnder 70 år</v>
      </c>
      <c r="B162" s="241">
        <v>160</v>
      </c>
      <c r="C162" s="170" t="s">
        <v>238</v>
      </c>
      <c r="D162" s="170" t="s">
        <v>1338</v>
      </c>
      <c r="E162" s="320">
        <v>33738</v>
      </c>
      <c r="F162" s="320">
        <v>33337</v>
      </c>
      <c r="G162" s="320">
        <v>33136</v>
      </c>
      <c r="H162" s="320">
        <v>32894</v>
      </c>
      <c r="I162" s="320">
        <v>32773</v>
      </c>
      <c r="J162" s="320">
        <v>32619</v>
      </c>
      <c r="K162" s="320">
        <v>32442</v>
      </c>
      <c r="L162" s="320">
        <v>32245</v>
      </c>
      <c r="M162" s="320">
        <v>32036</v>
      </c>
      <c r="N162" s="320">
        <v>31867</v>
      </c>
      <c r="O162" s="320">
        <v>31685</v>
      </c>
      <c r="P162" s="320">
        <v>31452</v>
      </c>
      <c r="Q162" s="320">
        <v>31279</v>
      </c>
      <c r="R162" s="320">
        <v>31137</v>
      </c>
      <c r="S162" s="320">
        <v>31043</v>
      </c>
      <c r="T162" s="320">
        <v>30925</v>
      </c>
      <c r="U162" s="320">
        <v>30794</v>
      </c>
      <c r="V162" s="320">
        <v>30677</v>
      </c>
      <c r="W162" s="320">
        <v>30577</v>
      </c>
      <c r="X162" s="320">
        <v>30484</v>
      </c>
      <c r="Y162" s="320">
        <v>30372</v>
      </c>
      <c r="Z162" s="320">
        <v>30293</v>
      </c>
      <c r="AA162" s="320">
        <v>30250</v>
      </c>
      <c r="AB162" s="320">
        <v>30206</v>
      </c>
      <c r="AC162" s="320">
        <v>30178</v>
      </c>
    </row>
    <row r="163" spans="1:29" ht="15" x14ac:dyDescent="0.2">
      <c r="A163" t="str">
        <f t="shared" si="4"/>
        <v>MiddelfartUnder 70 år</v>
      </c>
      <c r="B163" s="241">
        <v>161</v>
      </c>
      <c r="C163" s="170" t="s">
        <v>203</v>
      </c>
      <c r="D163" s="170" t="s">
        <v>1338</v>
      </c>
      <c r="E163" s="320">
        <v>32866</v>
      </c>
      <c r="F163" s="320">
        <v>32725</v>
      </c>
      <c r="G163" s="320">
        <v>32744</v>
      </c>
      <c r="H163" s="320">
        <v>32756</v>
      </c>
      <c r="I163" s="320">
        <v>32765</v>
      </c>
      <c r="J163" s="320">
        <v>32781</v>
      </c>
      <c r="K163" s="320">
        <v>32784</v>
      </c>
      <c r="L163" s="320">
        <v>32802</v>
      </c>
      <c r="M163" s="320">
        <v>32786</v>
      </c>
      <c r="N163" s="320">
        <v>32737</v>
      </c>
      <c r="O163" s="320">
        <v>32677</v>
      </c>
      <c r="P163" s="320">
        <v>32573</v>
      </c>
      <c r="Q163" s="320">
        <v>32499</v>
      </c>
      <c r="R163" s="320">
        <v>32441</v>
      </c>
      <c r="S163" s="320">
        <v>32382</v>
      </c>
      <c r="T163" s="320">
        <v>32358</v>
      </c>
      <c r="U163" s="320">
        <v>32295</v>
      </c>
      <c r="V163" s="320">
        <v>32199</v>
      </c>
      <c r="W163" s="320">
        <v>32127</v>
      </c>
      <c r="X163" s="320">
        <v>32066</v>
      </c>
      <c r="Y163" s="320">
        <v>32003</v>
      </c>
      <c r="Z163" s="320">
        <v>31969</v>
      </c>
      <c r="AA163" s="320">
        <v>31961</v>
      </c>
      <c r="AB163" s="320">
        <v>31930</v>
      </c>
      <c r="AC163" s="320">
        <v>31933</v>
      </c>
    </row>
    <row r="164" spans="1:29" ht="15" x14ac:dyDescent="0.2">
      <c r="A164" t="str">
        <f t="shared" si="4"/>
        <v>MorsøUnder 70 år</v>
      </c>
      <c r="B164" s="241">
        <v>162</v>
      </c>
      <c r="C164" s="170" t="s">
        <v>239</v>
      </c>
      <c r="D164" s="170" t="s">
        <v>1338</v>
      </c>
      <c r="E164" s="320">
        <v>15230</v>
      </c>
      <c r="F164" s="320">
        <v>14988</v>
      </c>
      <c r="G164" s="320">
        <v>14769</v>
      </c>
      <c r="H164" s="320">
        <v>14593</v>
      </c>
      <c r="I164" s="320">
        <v>14417</v>
      </c>
      <c r="J164" s="320">
        <v>14252</v>
      </c>
      <c r="K164" s="320">
        <v>14069</v>
      </c>
      <c r="L164" s="320">
        <v>13909</v>
      </c>
      <c r="M164" s="320">
        <v>13744</v>
      </c>
      <c r="N164" s="320">
        <v>13597</v>
      </c>
      <c r="O164" s="320">
        <v>13439</v>
      </c>
      <c r="P164" s="320">
        <v>13297</v>
      </c>
      <c r="Q164" s="320">
        <v>13175</v>
      </c>
      <c r="R164" s="320">
        <v>13072</v>
      </c>
      <c r="S164" s="320">
        <v>12988</v>
      </c>
      <c r="T164" s="320">
        <v>12884</v>
      </c>
      <c r="U164" s="320">
        <v>12794</v>
      </c>
      <c r="V164" s="320">
        <v>12700</v>
      </c>
      <c r="W164" s="320">
        <v>12624</v>
      </c>
      <c r="X164" s="320">
        <v>12551</v>
      </c>
      <c r="Y164" s="320">
        <v>12472</v>
      </c>
      <c r="Z164" s="320">
        <v>12445</v>
      </c>
      <c r="AA164" s="320">
        <v>12409</v>
      </c>
      <c r="AB164" s="320">
        <v>12374</v>
      </c>
      <c r="AC164" s="320">
        <v>12338</v>
      </c>
    </row>
    <row r="165" spans="1:29" ht="15" x14ac:dyDescent="0.2">
      <c r="A165" t="str">
        <f t="shared" si="4"/>
        <v>NorddjursUnder 70 år</v>
      </c>
      <c r="B165" s="241">
        <v>163</v>
      </c>
      <c r="C165" s="170" t="s">
        <v>222</v>
      </c>
      <c r="D165" s="170" t="s">
        <v>1338</v>
      </c>
      <c r="E165" s="320">
        <v>29009</v>
      </c>
      <c r="F165" s="320">
        <v>28579</v>
      </c>
      <c r="G165" s="320">
        <v>28370</v>
      </c>
      <c r="H165" s="320">
        <v>28136</v>
      </c>
      <c r="I165" s="320">
        <v>27984</v>
      </c>
      <c r="J165" s="320">
        <v>27823</v>
      </c>
      <c r="K165" s="320">
        <v>27664</v>
      </c>
      <c r="L165" s="320">
        <v>27534</v>
      </c>
      <c r="M165" s="320">
        <v>27356</v>
      </c>
      <c r="N165" s="320">
        <v>27197</v>
      </c>
      <c r="O165" s="320">
        <v>27008</v>
      </c>
      <c r="P165" s="320">
        <v>26812</v>
      </c>
      <c r="Q165" s="320">
        <v>26694</v>
      </c>
      <c r="R165" s="320">
        <v>26591</v>
      </c>
      <c r="S165" s="320">
        <v>26530</v>
      </c>
      <c r="T165" s="320">
        <v>26476</v>
      </c>
      <c r="U165" s="320">
        <v>26397</v>
      </c>
      <c r="V165" s="320">
        <v>26310</v>
      </c>
      <c r="W165" s="320">
        <v>26259</v>
      </c>
      <c r="X165" s="320">
        <v>26226</v>
      </c>
      <c r="Y165" s="320">
        <v>26180</v>
      </c>
      <c r="Z165" s="320">
        <v>26177</v>
      </c>
      <c r="AA165" s="320">
        <v>26178</v>
      </c>
      <c r="AB165" s="320">
        <v>26189</v>
      </c>
      <c r="AC165" s="320">
        <v>26206</v>
      </c>
    </row>
    <row r="166" spans="1:29" ht="15" x14ac:dyDescent="0.2">
      <c r="A166" t="str">
        <f t="shared" si="4"/>
        <v>NordfynsUnder 70 år</v>
      </c>
      <c r="B166" s="241">
        <v>164</v>
      </c>
      <c r="C166" s="170" t="s">
        <v>204</v>
      </c>
      <c r="D166" s="170" t="s">
        <v>1338</v>
      </c>
      <c r="E166" s="320">
        <v>23779</v>
      </c>
      <c r="F166" s="320">
        <v>23447</v>
      </c>
      <c r="G166" s="320">
        <v>23303</v>
      </c>
      <c r="H166" s="320">
        <v>23111</v>
      </c>
      <c r="I166" s="320">
        <v>22971</v>
      </c>
      <c r="J166" s="320">
        <v>22806</v>
      </c>
      <c r="K166" s="320">
        <v>22701</v>
      </c>
      <c r="L166" s="320">
        <v>22601</v>
      </c>
      <c r="M166" s="320">
        <v>22449</v>
      </c>
      <c r="N166" s="320">
        <v>22301</v>
      </c>
      <c r="O166" s="320">
        <v>22163</v>
      </c>
      <c r="P166" s="320">
        <v>21978</v>
      </c>
      <c r="Q166" s="320">
        <v>21866</v>
      </c>
      <c r="R166" s="320">
        <v>21750</v>
      </c>
      <c r="S166" s="320">
        <v>21669</v>
      </c>
      <c r="T166" s="320">
        <v>21564</v>
      </c>
      <c r="U166" s="320">
        <v>21482</v>
      </c>
      <c r="V166" s="320">
        <v>21380</v>
      </c>
      <c r="W166" s="320">
        <v>21314</v>
      </c>
      <c r="X166" s="320">
        <v>21236</v>
      </c>
      <c r="Y166" s="320">
        <v>21165</v>
      </c>
      <c r="Z166" s="320">
        <v>21111</v>
      </c>
      <c r="AA166" s="320">
        <v>21078</v>
      </c>
      <c r="AB166" s="320">
        <v>21041</v>
      </c>
      <c r="AC166" s="320">
        <v>21019</v>
      </c>
    </row>
    <row r="167" spans="1:29" ht="15" x14ac:dyDescent="0.2">
      <c r="A167" t="str">
        <f t="shared" si="4"/>
        <v>NyborgUnder 70 år</v>
      </c>
      <c r="B167" s="241">
        <v>165</v>
      </c>
      <c r="C167" s="170" t="s">
        <v>205</v>
      </c>
      <c r="D167" s="170" t="s">
        <v>1338</v>
      </c>
      <c r="E167" s="320">
        <v>25972</v>
      </c>
      <c r="F167" s="320">
        <v>25677</v>
      </c>
      <c r="G167" s="320">
        <v>25581</v>
      </c>
      <c r="H167" s="320">
        <v>25481</v>
      </c>
      <c r="I167" s="320">
        <v>25390</v>
      </c>
      <c r="J167" s="320">
        <v>25312</v>
      </c>
      <c r="K167" s="320">
        <v>25215</v>
      </c>
      <c r="L167" s="320">
        <v>25121</v>
      </c>
      <c r="M167" s="320">
        <v>25012</v>
      </c>
      <c r="N167" s="320">
        <v>24885</v>
      </c>
      <c r="O167" s="320">
        <v>24723</v>
      </c>
      <c r="P167" s="320">
        <v>24568</v>
      </c>
      <c r="Q167" s="320">
        <v>24476</v>
      </c>
      <c r="R167" s="320">
        <v>24403</v>
      </c>
      <c r="S167" s="320">
        <v>24349</v>
      </c>
      <c r="T167" s="320">
        <v>24290</v>
      </c>
      <c r="U167" s="320">
        <v>24215</v>
      </c>
      <c r="V167" s="320">
        <v>24116</v>
      </c>
      <c r="W167" s="320">
        <v>24049</v>
      </c>
      <c r="X167" s="320">
        <v>24000</v>
      </c>
      <c r="Y167" s="320">
        <v>23928</v>
      </c>
      <c r="Z167" s="320">
        <v>23868</v>
      </c>
      <c r="AA167" s="320">
        <v>23842</v>
      </c>
      <c r="AB167" s="320">
        <v>23802</v>
      </c>
      <c r="AC167" s="320">
        <v>23810</v>
      </c>
    </row>
    <row r="168" spans="1:29" ht="15" x14ac:dyDescent="0.2">
      <c r="A168" t="str">
        <f t="shared" si="4"/>
        <v>NæstvedUnder 70 år</v>
      </c>
      <c r="B168" s="241">
        <v>166</v>
      </c>
      <c r="C168" s="170" t="s">
        <v>185</v>
      </c>
      <c r="D168" s="170" t="s">
        <v>1338</v>
      </c>
      <c r="E168" s="320">
        <v>70282</v>
      </c>
      <c r="F168" s="320">
        <v>69727</v>
      </c>
      <c r="G168" s="320">
        <v>69597</v>
      </c>
      <c r="H168" s="320">
        <v>69442</v>
      </c>
      <c r="I168" s="320">
        <v>69330</v>
      </c>
      <c r="J168" s="320">
        <v>69232</v>
      </c>
      <c r="K168" s="320">
        <v>69084</v>
      </c>
      <c r="L168" s="320">
        <v>68935</v>
      </c>
      <c r="M168" s="320">
        <v>68754</v>
      </c>
      <c r="N168" s="320">
        <v>68510</v>
      </c>
      <c r="O168" s="320">
        <v>68251</v>
      </c>
      <c r="P168" s="320">
        <v>67921</v>
      </c>
      <c r="Q168" s="320">
        <v>67686</v>
      </c>
      <c r="R168" s="320">
        <v>67471</v>
      </c>
      <c r="S168" s="320">
        <v>67347</v>
      </c>
      <c r="T168" s="320">
        <v>67211</v>
      </c>
      <c r="U168" s="320">
        <v>66981</v>
      </c>
      <c r="V168" s="320">
        <v>66794</v>
      </c>
      <c r="W168" s="320">
        <v>66612</v>
      </c>
      <c r="X168" s="320">
        <v>66431</v>
      </c>
      <c r="Y168" s="320">
        <v>66234</v>
      </c>
      <c r="Z168" s="320">
        <v>66136</v>
      </c>
      <c r="AA168" s="320">
        <v>66099</v>
      </c>
      <c r="AB168" s="320">
        <v>66015</v>
      </c>
      <c r="AC168" s="320">
        <v>65987</v>
      </c>
    </row>
    <row r="169" spans="1:29" ht="15" x14ac:dyDescent="0.2">
      <c r="A169" t="str">
        <f t="shared" si="4"/>
        <v>OdderUnder 70 år</v>
      </c>
      <c r="B169" s="241">
        <v>167</v>
      </c>
      <c r="C169" s="170" t="s">
        <v>223</v>
      </c>
      <c r="D169" s="170" t="s">
        <v>1338</v>
      </c>
      <c r="E169" s="320">
        <v>19692</v>
      </c>
      <c r="F169" s="320">
        <v>19640</v>
      </c>
      <c r="G169" s="320">
        <v>19740</v>
      </c>
      <c r="H169" s="320">
        <v>19839</v>
      </c>
      <c r="I169" s="320">
        <v>19956</v>
      </c>
      <c r="J169" s="320">
        <v>20027</v>
      </c>
      <c r="K169" s="320">
        <v>20105</v>
      </c>
      <c r="L169" s="320">
        <v>20234</v>
      </c>
      <c r="M169" s="320">
        <v>20297</v>
      </c>
      <c r="N169" s="320">
        <v>20364</v>
      </c>
      <c r="O169" s="320">
        <v>20424</v>
      </c>
      <c r="P169" s="320">
        <v>20452</v>
      </c>
      <c r="Q169" s="320">
        <v>20551</v>
      </c>
      <c r="R169" s="320">
        <v>20604</v>
      </c>
      <c r="S169" s="320">
        <v>20707</v>
      </c>
      <c r="T169" s="320">
        <v>20789</v>
      </c>
      <c r="U169" s="320">
        <v>20836</v>
      </c>
      <c r="V169" s="320">
        <v>20861</v>
      </c>
      <c r="W169" s="320">
        <v>20916</v>
      </c>
      <c r="X169" s="320">
        <v>20955</v>
      </c>
      <c r="Y169" s="320">
        <v>20980</v>
      </c>
      <c r="Z169" s="320">
        <v>21035</v>
      </c>
      <c r="AA169" s="320">
        <v>21100</v>
      </c>
      <c r="AB169" s="320">
        <v>21143</v>
      </c>
      <c r="AC169" s="320">
        <v>21205</v>
      </c>
    </row>
    <row r="170" spans="1:29" ht="15" x14ac:dyDescent="0.2">
      <c r="A170" t="str">
        <f t="shared" si="4"/>
        <v>OdenseUnder 70 år</v>
      </c>
      <c r="B170" s="241">
        <v>168</v>
      </c>
      <c r="C170" s="170" t="s">
        <v>206</v>
      </c>
      <c r="D170" s="170" t="s">
        <v>1338</v>
      </c>
      <c r="E170" s="320">
        <v>183579</v>
      </c>
      <c r="F170" s="320">
        <v>183086</v>
      </c>
      <c r="G170" s="320">
        <v>183523</v>
      </c>
      <c r="H170" s="320">
        <v>183956</v>
      </c>
      <c r="I170" s="320">
        <v>184332</v>
      </c>
      <c r="J170" s="320">
        <v>184704</v>
      </c>
      <c r="K170" s="320">
        <v>184901</v>
      </c>
      <c r="L170" s="320">
        <v>184943</v>
      </c>
      <c r="M170" s="320">
        <v>184842</v>
      </c>
      <c r="N170" s="320">
        <v>184646</v>
      </c>
      <c r="O170" s="320">
        <v>184462</v>
      </c>
      <c r="P170" s="320">
        <v>184202</v>
      </c>
      <c r="Q170" s="320">
        <v>184129</v>
      </c>
      <c r="R170" s="320">
        <v>184165</v>
      </c>
      <c r="S170" s="320">
        <v>184326</v>
      </c>
      <c r="T170" s="320">
        <v>184430</v>
      </c>
      <c r="U170" s="320">
        <v>184342</v>
      </c>
      <c r="V170" s="320">
        <v>184236</v>
      </c>
      <c r="W170" s="320">
        <v>184157</v>
      </c>
      <c r="X170" s="320">
        <v>184065</v>
      </c>
      <c r="Y170" s="320">
        <v>183943</v>
      </c>
      <c r="Z170" s="320">
        <v>183961</v>
      </c>
      <c r="AA170" s="320">
        <v>184164</v>
      </c>
      <c r="AB170" s="320">
        <v>184266</v>
      </c>
      <c r="AC170" s="320">
        <v>184514</v>
      </c>
    </row>
    <row r="171" spans="1:29" ht="15" x14ac:dyDescent="0.2">
      <c r="A171" t="str">
        <f t="shared" si="4"/>
        <v>OdsherredUnder 70 år</v>
      </c>
      <c r="B171" s="241">
        <v>169</v>
      </c>
      <c r="C171" s="170" t="s">
        <v>186</v>
      </c>
      <c r="D171" s="170" t="s">
        <v>1338</v>
      </c>
      <c r="E171" s="320">
        <v>23728</v>
      </c>
      <c r="F171" s="320">
        <v>23216</v>
      </c>
      <c r="G171" s="320">
        <v>22925</v>
      </c>
      <c r="H171" s="320">
        <v>22634</v>
      </c>
      <c r="I171" s="320">
        <v>22404</v>
      </c>
      <c r="J171" s="320">
        <v>22096</v>
      </c>
      <c r="K171" s="320">
        <v>21867</v>
      </c>
      <c r="L171" s="320">
        <v>21656</v>
      </c>
      <c r="M171" s="320">
        <v>21388</v>
      </c>
      <c r="N171" s="320">
        <v>21113</v>
      </c>
      <c r="O171" s="320">
        <v>20894</v>
      </c>
      <c r="P171" s="320">
        <v>20638</v>
      </c>
      <c r="Q171" s="320">
        <v>20417</v>
      </c>
      <c r="R171" s="320">
        <v>20274</v>
      </c>
      <c r="S171" s="320">
        <v>20151</v>
      </c>
      <c r="T171" s="320">
        <v>20026</v>
      </c>
      <c r="U171" s="320">
        <v>19879</v>
      </c>
      <c r="V171" s="320">
        <v>19710</v>
      </c>
      <c r="W171" s="320">
        <v>19596</v>
      </c>
      <c r="X171" s="320">
        <v>19501</v>
      </c>
      <c r="Y171" s="320">
        <v>19365</v>
      </c>
      <c r="Z171" s="320">
        <v>19297</v>
      </c>
      <c r="AA171" s="320">
        <v>19255</v>
      </c>
      <c r="AB171" s="320">
        <v>19213</v>
      </c>
      <c r="AC171" s="320">
        <v>19170</v>
      </c>
    </row>
    <row r="172" spans="1:29" ht="15" x14ac:dyDescent="0.2">
      <c r="A172" t="str">
        <f t="shared" si="4"/>
        <v>RandersUnder 70 år</v>
      </c>
      <c r="B172" s="241">
        <v>170</v>
      </c>
      <c r="C172" s="170" t="s">
        <v>224</v>
      </c>
      <c r="D172" s="170" t="s">
        <v>1338</v>
      </c>
      <c r="E172" s="320">
        <v>84631</v>
      </c>
      <c r="F172" s="320">
        <v>84478</v>
      </c>
      <c r="G172" s="320">
        <v>84796</v>
      </c>
      <c r="H172" s="320">
        <v>85056</v>
      </c>
      <c r="I172" s="320">
        <v>85319</v>
      </c>
      <c r="J172" s="320">
        <v>85542</v>
      </c>
      <c r="K172" s="320">
        <v>85764</v>
      </c>
      <c r="L172" s="320">
        <v>85950</v>
      </c>
      <c r="M172" s="320">
        <v>86058</v>
      </c>
      <c r="N172" s="320">
        <v>86163</v>
      </c>
      <c r="O172" s="320">
        <v>86209</v>
      </c>
      <c r="P172" s="320">
        <v>86213</v>
      </c>
      <c r="Q172" s="320">
        <v>86333</v>
      </c>
      <c r="R172" s="320">
        <v>86506</v>
      </c>
      <c r="S172" s="320">
        <v>86645</v>
      </c>
      <c r="T172" s="320">
        <v>86701</v>
      </c>
      <c r="U172" s="320">
        <v>86763</v>
      </c>
      <c r="V172" s="320">
        <v>86765</v>
      </c>
      <c r="W172" s="320">
        <v>86829</v>
      </c>
      <c r="X172" s="320">
        <v>86907</v>
      </c>
      <c r="Y172" s="320">
        <v>86877</v>
      </c>
      <c r="Z172" s="320">
        <v>86969</v>
      </c>
      <c r="AA172" s="320">
        <v>87113</v>
      </c>
      <c r="AB172" s="320">
        <v>87236</v>
      </c>
      <c r="AC172" s="320">
        <v>87431</v>
      </c>
    </row>
    <row r="173" spans="1:29" ht="15" x14ac:dyDescent="0.2">
      <c r="A173" t="str">
        <f t="shared" si="4"/>
        <v>RebildUnder 70 år</v>
      </c>
      <c r="B173" s="241">
        <v>171</v>
      </c>
      <c r="C173" s="170" t="s">
        <v>240</v>
      </c>
      <c r="D173" s="170" t="s">
        <v>1338</v>
      </c>
      <c r="E173" s="320">
        <v>26156</v>
      </c>
      <c r="F173" s="320">
        <v>25927</v>
      </c>
      <c r="G173" s="320">
        <v>25829</v>
      </c>
      <c r="H173" s="320">
        <v>25773</v>
      </c>
      <c r="I173" s="320">
        <v>25655</v>
      </c>
      <c r="J173" s="320">
        <v>25575</v>
      </c>
      <c r="K173" s="320">
        <v>25485</v>
      </c>
      <c r="L173" s="320">
        <v>25413</v>
      </c>
      <c r="M173" s="320">
        <v>25310</v>
      </c>
      <c r="N173" s="320">
        <v>25206</v>
      </c>
      <c r="O173" s="320">
        <v>25078</v>
      </c>
      <c r="P173" s="320">
        <v>24966</v>
      </c>
      <c r="Q173" s="320">
        <v>24870</v>
      </c>
      <c r="R173" s="320">
        <v>24793</v>
      </c>
      <c r="S173" s="320">
        <v>24719</v>
      </c>
      <c r="T173" s="320">
        <v>24643</v>
      </c>
      <c r="U173" s="320">
        <v>24539</v>
      </c>
      <c r="V173" s="320">
        <v>24434</v>
      </c>
      <c r="W173" s="320">
        <v>24351</v>
      </c>
      <c r="X173" s="320">
        <v>24272</v>
      </c>
      <c r="Y173" s="320">
        <v>24168</v>
      </c>
      <c r="Z173" s="320">
        <v>24115</v>
      </c>
      <c r="AA173" s="320">
        <v>24059</v>
      </c>
      <c r="AB173" s="320">
        <v>24022</v>
      </c>
      <c r="AC173" s="320">
        <v>23973</v>
      </c>
    </row>
    <row r="174" spans="1:29" ht="15" x14ac:dyDescent="0.2">
      <c r="A174" t="str">
        <f t="shared" si="4"/>
        <v>Ringkøbing-SkjernUnder 70 år</v>
      </c>
      <c r="B174" s="241">
        <v>172</v>
      </c>
      <c r="C174" s="170" t="s">
        <v>225</v>
      </c>
      <c r="D174" s="170" t="s">
        <v>1338</v>
      </c>
      <c r="E174" s="320">
        <v>45079</v>
      </c>
      <c r="F174" s="320">
        <v>44340</v>
      </c>
      <c r="G174" s="320">
        <v>43890</v>
      </c>
      <c r="H174" s="320">
        <v>43447</v>
      </c>
      <c r="I174" s="320">
        <v>43051</v>
      </c>
      <c r="J174" s="320">
        <v>42688</v>
      </c>
      <c r="K174" s="320">
        <v>42315</v>
      </c>
      <c r="L174" s="320">
        <v>41939</v>
      </c>
      <c r="M174" s="320">
        <v>41590</v>
      </c>
      <c r="N174" s="320">
        <v>41234</v>
      </c>
      <c r="O174" s="320">
        <v>40886</v>
      </c>
      <c r="P174" s="320">
        <v>40518</v>
      </c>
      <c r="Q174" s="320">
        <v>40201</v>
      </c>
      <c r="R174" s="320">
        <v>39891</v>
      </c>
      <c r="S174" s="320">
        <v>39632</v>
      </c>
      <c r="T174" s="320">
        <v>39382</v>
      </c>
      <c r="U174" s="320">
        <v>39120</v>
      </c>
      <c r="V174" s="320">
        <v>38916</v>
      </c>
      <c r="W174" s="320">
        <v>38675</v>
      </c>
      <c r="X174" s="320">
        <v>38502</v>
      </c>
      <c r="Y174" s="320">
        <v>38276</v>
      </c>
      <c r="Z174" s="320">
        <v>38120</v>
      </c>
      <c r="AA174" s="320">
        <v>37986</v>
      </c>
      <c r="AB174" s="320">
        <v>37856</v>
      </c>
      <c r="AC174" s="320">
        <v>37749</v>
      </c>
    </row>
    <row r="175" spans="1:29" ht="15" x14ac:dyDescent="0.2">
      <c r="A175" t="str">
        <f t="shared" si="4"/>
        <v>RingstedUnder 70 år</v>
      </c>
      <c r="B175" s="241">
        <v>173</v>
      </c>
      <c r="C175" s="170" t="s">
        <v>187</v>
      </c>
      <c r="D175" s="170" t="s">
        <v>1338</v>
      </c>
      <c r="E175" s="320">
        <v>31397</v>
      </c>
      <c r="F175" s="320">
        <v>31208</v>
      </c>
      <c r="G175" s="320">
        <v>31279</v>
      </c>
      <c r="H175" s="320">
        <v>31311</v>
      </c>
      <c r="I175" s="320">
        <v>31354</v>
      </c>
      <c r="J175" s="320">
        <v>31376</v>
      </c>
      <c r="K175" s="320">
        <v>31408</v>
      </c>
      <c r="L175" s="320">
        <v>31432</v>
      </c>
      <c r="M175" s="320">
        <v>31452</v>
      </c>
      <c r="N175" s="320">
        <v>31445</v>
      </c>
      <c r="O175" s="320">
        <v>31382</v>
      </c>
      <c r="P175" s="320">
        <v>31293</v>
      </c>
      <c r="Q175" s="320">
        <v>31233</v>
      </c>
      <c r="R175" s="320">
        <v>31203</v>
      </c>
      <c r="S175" s="320">
        <v>31171</v>
      </c>
      <c r="T175" s="320">
        <v>31131</v>
      </c>
      <c r="U175" s="320">
        <v>31089</v>
      </c>
      <c r="V175" s="320">
        <v>31030</v>
      </c>
      <c r="W175" s="320">
        <v>30999</v>
      </c>
      <c r="X175" s="320">
        <v>30955</v>
      </c>
      <c r="Y175" s="320">
        <v>30886</v>
      </c>
      <c r="Z175" s="320">
        <v>30870</v>
      </c>
      <c r="AA175" s="320">
        <v>30857</v>
      </c>
      <c r="AB175" s="320">
        <v>30845</v>
      </c>
      <c r="AC175" s="320">
        <v>30819</v>
      </c>
    </row>
    <row r="176" spans="1:29" ht="15" x14ac:dyDescent="0.2">
      <c r="A176" t="str">
        <f t="shared" si="4"/>
        <v>RoskildeUnder 70 år</v>
      </c>
      <c r="B176" s="241">
        <v>174</v>
      </c>
      <c r="C176" s="170" t="s">
        <v>188</v>
      </c>
      <c r="D176" s="170" t="s">
        <v>1338</v>
      </c>
      <c r="E176" s="320">
        <v>77813</v>
      </c>
      <c r="F176" s="320">
        <v>77097</v>
      </c>
      <c r="G176" s="320">
        <v>77159</v>
      </c>
      <c r="H176" s="320">
        <v>77189</v>
      </c>
      <c r="I176" s="320">
        <v>77233</v>
      </c>
      <c r="J176" s="320">
        <v>77227</v>
      </c>
      <c r="K176" s="320">
        <v>77194</v>
      </c>
      <c r="L176" s="320">
        <v>77175</v>
      </c>
      <c r="M176" s="320">
        <v>77010</v>
      </c>
      <c r="N176" s="320">
        <v>76833</v>
      </c>
      <c r="O176" s="320">
        <v>76660</v>
      </c>
      <c r="P176" s="320">
        <v>76394</v>
      </c>
      <c r="Q176" s="320">
        <v>76199</v>
      </c>
      <c r="R176" s="320">
        <v>76093</v>
      </c>
      <c r="S176" s="320">
        <v>76037</v>
      </c>
      <c r="T176" s="320">
        <v>75976</v>
      </c>
      <c r="U176" s="320">
        <v>75804</v>
      </c>
      <c r="V176" s="320">
        <v>75611</v>
      </c>
      <c r="W176" s="320">
        <v>75449</v>
      </c>
      <c r="X176" s="320">
        <v>75304</v>
      </c>
      <c r="Y176" s="320">
        <v>75163</v>
      </c>
      <c r="Z176" s="320">
        <v>75121</v>
      </c>
      <c r="AA176" s="320">
        <v>75132</v>
      </c>
      <c r="AB176" s="320">
        <v>75146</v>
      </c>
      <c r="AC176" s="320">
        <v>75164</v>
      </c>
    </row>
    <row r="177" spans="1:29" ht="15" x14ac:dyDescent="0.2">
      <c r="A177" t="str">
        <f t="shared" si="4"/>
        <v>RudersdalUnder 70 år</v>
      </c>
      <c r="B177" s="241">
        <v>175</v>
      </c>
      <c r="C177" s="170" t="s">
        <v>173</v>
      </c>
      <c r="D177" s="170" t="s">
        <v>1338</v>
      </c>
      <c r="E177" s="320">
        <v>46671</v>
      </c>
      <c r="F177" s="320">
        <v>45932</v>
      </c>
      <c r="G177" s="320">
        <v>45706</v>
      </c>
      <c r="H177" s="320">
        <v>45493</v>
      </c>
      <c r="I177" s="320">
        <v>45315</v>
      </c>
      <c r="J177" s="320">
        <v>45087</v>
      </c>
      <c r="K177" s="320">
        <v>44964</v>
      </c>
      <c r="L177" s="320">
        <v>44802</v>
      </c>
      <c r="M177" s="320">
        <v>44613</v>
      </c>
      <c r="N177" s="320">
        <v>44442</v>
      </c>
      <c r="O177" s="320">
        <v>44275</v>
      </c>
      <c r="P177" s="320">
        <v>44065</v>
      </c>
      <c r="Q177" s="320">
        <v>43909</v>
      </c>
      <c r="R177" s="320">
        <v>43777</v>
      </c>
      <c r="S177" s="320">
        <v>43704</v>
      </c>
      <c r="T177" s="320">
        <v>43597</v>
      </c>
      <c r="U177" s="320">
        <v>43497</v>
      </c>
      <c r="V177" s="320">
        <v>43363</v>
      </c>
      <c r="W177" s="320">
        <v>43279</v>
      </c>
      <c r="X177" s="320">
        <v>43190</v>
      </c>
      <c r="Y177" s="320">
        <v>43079</v>
      </c>
      <c r="Z177" s="320">
        <v>43008</v>
      </c>
      <c r="AA177" s="320">
        <v>42982</v>
      </c>
      <c r="AB177" s="320">
        <v>42922</v>
      </c>
      <c r="AC177" s="320">
        <v>42881</v>
      </c>
    </row>
    <row r="178" spans="1:29" ht="15" x14ac:dyDescent="0.2">
      <c r="A178" t="str">
        <f t="shared" si="4"/>
        <v>RødovreUnder 70 år</v>
      </c>
      <c r="B178" s="241">
        <v>176</v>
      </c>
      <c r="C178" s="170" t="s">
        <v>174</v>
      </c>
      <c r="D178" s="170" t="s">
        <v>1338</v>
      </c>
      <c r="E178" s="320">
        <v>39574</v>
      </c>
      <c r="F178" s="320">
        <v>39465</v>
      </c>
      <c r="G178" s="320">
        <v>39834</v>
      </c>
      <c r="H178" s="320">
        <v>40192</v>
      </c>
      <c r="I178" s="320">
        <v>40495</v>
      </c>
      <c r="J178" s="320">
        <v>40758</v>
      </c>
      <c r="K178" s="320">
        <v>41008</v>
      </c>
      <c r="L178" s="320">
        <v>41245</v>
      </c>
      <c r="M178" s="320">
        <v>41446</v>
      </c>
      <c r="N178" s="320">
        <v>41619</v>
      </c>
      <c r="O178" s="320">
        <v>41789</v>
      </c>
      <c r="P178" s="320">
        <v>41913</v>
      </c>
      <c r="Q178" s="320">
        <v>42057</v>
      </c>
      <c r="R178" s="320">
        <v>42207</v>
      </c>
      <c r="S178" s="320">
        <v>42380</v>
      </c>
      <c r="T178" s="320">
        <v>42553</v>
      </c>
      <c r="U178" s="320">
        <v>42662</v>
      </c>
      <c r="V178" s="320">
        <v>42768</v>
      </c>
      <c r="W178" s="320">
        <v>42857</v>
      </c>
      <c r="X178" s="320">
        <v>42939</v>
      </c>
      <c r="Y178" s="320">
        <v>42983</v>
      </c>
      <c r="Z178" s="320">
        <v>43050</v>
      </c>
      <c r="AA178" s="320">
        <v>43105</v>
      </c>
      <c r="AB178" s="320">
        <v>43157</v>
      </c>
      <c r="AC178" s="320">
        <v>43199</v>
      </c>
    </row>
    <row r="179" spans="1:29" ht="15" x14ac:dyDescent="0.2">
      <c r="A179" t="str">
        <f t="shared" si="4"/>
        <v>SamsøUnder 70 år</v>
      </c>
      <c r="B179" s="241">
        <v>177</v>
      </c>
      <c r="C179" s="170" t="s">
        <v>226</v>
      </c>
      <c r="D179" s="170" t="s">
        <v>1338</v>
      </c>
      <c r="E179" s="320">
        <v>2628</v>
      </c>
      <c r="F179" s="320">
        <v>2577</v>
      </c>
      <c r="G179" s="320">
        <v>2556</v>
      </c>
      <c r="H179" s="320">
        <v>2546</v>
      </c>
      <c r="I179" s="320">
        <v>2510</v>
      </c>
      <c r="J179" s="320">
        <v>2505</v>
      </c>
      <c r="K179" s="320">
        <v>2504</v>
      </c>
      <c r="L179" s="320">
        <v>2487</v>
      </c>
      <c r="M179" s="320">
        <v>2474</v>
      </c>
      <c r="N179" s="320">
        <v>2455</v>
      </c>
      <c r="O179" s="320">
        <v>2450</v>
      </c>
      <c r="P179" s="320">
        <v>2437</v>
      </c>
      <c r="Q179" s="320">
        <v>2432</v>
      </c>
      <c r="R179" s="320">
        <v>2428</v>
      </c>
      <c r="S179" s="320">
        <v>2431</v>
      </c>
      <c r="T179" s="320">
        <v>2430</v>
      </c>
      <c r="U179" s="320">
        <v>2424</v>
      </c>
      <c r="V179" s="320">
        <v>2417</v>
      </c>
      <c r="W179" s="320">
        <v>2417</v>
      </c>
      <c r="X179" s="320">
        <v>2416</v>
      </c>
      <c r="Y179" s="320">
        <v>2400</v>
      </c>
      <c r="Z179" s="320">
        <v>2405</v>
      </c>
      <c r="AA179" s="320">
        <v>2410</v>
      </c>
      <c r="AB179" s="320">
        <v>2410</v>
      </c>
      <c r="AC179" s="320">
        <v>2415</v>
      </c>
    </row>
    <row r="180" spans="1:29" ht="15" x14ac:dyDescent="0.2">
      <c r="A180" t="str">
        <f t="shared" si="4"/>
        <v>SilkeborgUnder 70 år</v>
      </c>
      <c r="B180" s="241">
        <v>178</v>
      </c>
      <c r="C180" s="170" t="s">
        <v>227</v>
      </c>
      <c r="D180" s="170" t="s">
        <v>1338</v>
      </c>
      <c r="E180" s="320">
        <v>87335</v>
      </c>
      <c r="F180" s="320">
        <v>87728</v>
      </c>
      <c r="G180" s="320">
        <v>88587</v>
      </c>
      <c r="H180" s="320">
        <v>89504</v>
      </c>
      <c r="I180" s="320">
        <v>90428</v>
      </c>
      <c r="J180" s="320">
        <v>91332</v>
      </c>
      <c r="K180" s="320">
        <v>92270</v>
      </c>
      <c r="L180" s="320">
        <v>93084</v>
      </c>
      <c r="M180" s="320">
        <v>93835</v>
      </c>
      <c r="N180" s="320">
        <v>94582</v>
      </c>
      <c r="O180" s="320">
        <v>95311</v>
      </c>
      <c r="P180" s="320">
        <v>95903</v>
      </c>
      <c r="Q180" s="320">
        <v>96555</v>
      </c>
      <c r="R180" s="320">
        <v>97252</v>
      </c>
      <c r="S180" s="320">
        <v>97926</v>
      </c>
      <c r="T180" s="320">
        <v>98543</v>
      </c>
      <c r="U180" s="320">
        <v>98971</v>
      </c>
      <c r="V180" s="320">
        <v>99323</v>
      </c>
      <c r="W180" s="320">
        <v>99717</v>
      </c>
      <c r="X180" s="320">
        <v>100090</v>
      </c>
      <c r="Y180" s="320">
        <v>100422</v>
      </c>
      <c r="Z180" s="320">
        <v>100806</v>
      </c>
      <c r="AA180" s="320">
        <v>101201</v>
      </c>
      <c r="AB180" s="320">
        <v>101594</v>
      </c>
      <c r="AC180" s="320">
        <v>102005</v>
      </c>
    </row>
    <row r="181" spans="1:29" ht="15" x14ac:dyDescent="0.2">
      <c r="A181" t="str">
        <f t="shared" si="4"/>
        <v>SkanderborgUnder 70 år</v>
      </c>
      <c r="B181" s="241">
        <v>179</v>
      </c>
      <c r="C181" s="170" t="s">
        <v>228</v>
      </c>
      <c r="D181" s="170" t="s">
        <v>1338</v>
      </c>
      <c r="E181" s="320">
        <v>56582</v>
      </c>
      <c r="F181" s="320">
        <v>56476</v>
      </c>
      <c r="G181" s="320">
        <v>56686</v>
      </c>
      <c r="H181" s="320">
        <v>56927</v>
      </c>
      <c r="I181" s="320">
        <v>57166</v>
      </c>
      <c r="J181" s="320">
        <v>57454</v>
      </c>
      <c r="K181" s="320">
        <v>57726</v>
      </c>
      <c r="L181" s="320">
        <v>57960</v>
      </c>
      <c r="M181" s="320">
        <v>58151</v>
      </c>
      <c r="N181" s="320">
        <v>58364</v>
      </c>
      <c r="O181" s="320">
        <v>58503</v>
      </c>
      <c r="P181" s="320">
        <v>58620</v>
      </c>
      <c r="Q181" s="320">
        <v>58770</v>
      </c>
      <c r="R181" s="320">
        <v>58926</v>
      </c>
      <c r="S181" s="320">
        <v>59077</v>
      </c>
      <c r="T181" s="320">
        <v>59183</v>
      </c>
      <c r="U181" s="320">
        <v>59212</v>
      </c>
      <c r="V181" s="320">
        <v>59194</v>
      </c>
      <c r="W181" s="320">
        <v>59236</v>
      </c>
      <c r="X181" s="320">
        <v>59303</v>
      </c>
      <c r="Y181" s="320">
        <v>59326</v>
      </c>
      <c r="Z181" s="320">
        <v>59384</v>
      </c>
      <c r="AA181" s="320">
        <v>59465</v>
      </c>
      <c r="AB181" s="320">
        <v>59511</v>
      </c>
      <c r="AC181" s="320">
        <v>59587</v>
      </c>
    </row>
    <row r="182" spans="1:29" ht="15" x14ac:dyDescent="0.2">
      <c r="A182" t="str">
        <f t="shared" si="4"/>
        <v>SkiveUnder 70 år</v>
      </c>
      <c r="B182" s="241">
        <v>180</v>
      </c>
      <c r="C182" s="170" t="s">
        <v>229</v>
      </c>
      <c r="D182" s="170" t="s">
        <v>1338</v>
      </c>
      <c r="E182" s="320">
        <v>35201</v>
      </c>
      <c r="F182" s="320">
        <v>34565</v>
      </c>
      <c r="G182" s="320">
        <v>34139</v>
      </c>
      <c r="H182" s="320">
        <v>33664</v>
      </c>
      <c r="I182" s="320">
        <v>33229</v>
      </c>
      <c r="J182" s="320">
        <v>32810</v>
      </c>
      <c r="K182" s="320">
        <v>32385</v>
      </c>
      <c r="L182" s="320">
        <v>31989</v>
      </c>
      <c r="M182" s="320">
        <v>31609</v>
      </c>
      <c r="N182" s="320">
        <v>31199</v>
      </c>
      <c r="O182" s="320">
        <v>30846</v>
      </c>
      <c r="P182" s="320">
        <v>30436</v>
      </c>
      <c r="Q182" s="320">
        <v>30115</v>
      </c>
      <c r="R182" s="320">
        <v>29846</v>
      </c>
      <c r="S182" s="320">
        <v>29613</v>
      </c>
      <c r="T182" s="320">
        <v>29355</v>
      </c>
      <c r="U182" s="320">
        <v>29083</v>
      </c>
      <c r="V182" s="320">
        <v>28804</v>
      </c>
      <c r="W182" s="320">
        <v>28571</v>
      </c>
      <c r="X182" s="320">
        <v>28379</v>
      </c>
      <c r="Y182" s="320">
        <v>28179</v>
      </c>
      <c r="Z182" s="320">
        <v>28013</v>
      </c>
      <c r="AA182" s="320">
        <v>27851</v>
      </c>
      <c r="AB182" s="320">
        <v>27690</v>
      </c>
      <c r="AC182" s="320">
        <v>27577</v>
      </c>
    </row>
    <row r="183" spans="1:29" ht="15" x14ac:dyDescent="0.2">
      <c r="A183" t="str">
        <f t="shared" si="4"/>
        <v>SlagelseUnder 70 år</v>
      </c>
      <c r="B183" s="241">
        <v>181</v>
      </c>
      <c r="C183" s="170" t="s">
        <v>189</v>
      </c>
      <c r="D183" s="170" t="s">
        <v>1338</v>
      </c>
      <c r="E183" s="320">
        <v>66724</v>
      </c>
      <c r="F183" s="320">
        <v>66218</v>
      </c>
      <c r="G183" s="320">
        <v>66059</v>
      </c>
      <c r="H183" s="320">
        <v>66004</v>
      </c>
      <c r="I183" s="320">
        <v>65898</v>
      </c>
      <c r="J183" s="320">
        <v>65744</v>
      </c>
      <c r="K183" s="320">
        <v>65575</v>
      </c>
      <c r="L183" s="320">
        <v>65398</v>
      </c>
      <c r="M183" s="320">
        <v>65147</v>
      </c>
      <c r="N183" s="320">
        <v>64814</v>
      </c>
      <c r="O183" s="320">
        <v>64495</v>
      </c>
      <c r="P183" s="320">
        <v>64149</v>
      </c>
      <c r="Q183" s="320">
        <v>63888</v>
      </c>
      <c r="R183" s="320">
        <v>63706</v>
      </c>
      <c r="S183" s="320">
        <v>63546</v>
      </c>
      <c r="T183" s="320">
        <v>63334</v>
      </c>
      <c r="U183" s="320">
        <v>63116</v>
      </c>
      <c r="V183" s="320">
        <v>62905</v>
      </c>
      <c r="W183" s="320">
        <v>62694</v>
      </c>
      <c r="X183" s="320">
        <v>62498</v>
      </c>
      <c r="Y183" s="320">
        <v>62297</v>
      </c>
      <c r="Z183" s="320">
        <v>62160</v>
      </c>
      <c r="AA183" s="320">
        <v>62111</v>
      </c>
      <c r="AB183" s="320">
        <v>62046</v>
      </c>
      <c r="AC183" s="320">
        <v>62012</v>
      </c>
    </row>
    <row r="184" spans="1:29" ht="15" x14ac:dyDescent="0.2">
      <c r="A184" t="str">
        <f t="shared" si="4"/>
        <v>SolrødUnder 70 år</v>
      </c>
      <c r="B184" s="241">
        <v>182</v>
      </c>
      <c r="C184" s="170" t="s">
        <v>190</v>
      </c>
      <c r="D184" s="170" t="s">
        <v>1338</v>
      </c>
      <c r="E184" s="320">
        <v>21030</v>
      </c>
      <c r="F184" s="320">
        <v>20951</v>
      </c>
      <c r="G184" s="320">
        <v>21067</v>
      </c>
      <c r="H184" s="320">
        <v>21183</v>
      </c>
      <c r="I184" s="320">
        <v>21276</v>
      </c>
      <c r="J184" s="320">
        <v>21375</v>
      </c>
      <c r="K184" s="320">
        <v>21463</v>
      </c>
      <c r="L184" s="320">
        <v>21546</v>
      </c>
      <c r="M184" s="320">
        <v>21626</v>
      </c>
      <c r="N184" s="320">
        <v>21685</v>
      </c>
      <c r="O184" s="320">
        <v>21715</v>
      </c>
      <c r="P184" s="320">
        <v>21716</v>
      </c>
      <c r="Q184" s="320">
        <v>21732</v>
      </c>
      <c r="R184" s="320">
        <v>21759</v>
      </c>
      <c r="S184" s="320">
        <v>21805</v>
      </c>
      <c r="T184" s="320">
        <v>21822</v>
      </c>
      <c r="U184" s="320">
        <v>21819</v>
      </c>
      <c r="V184" s="320">
        <v>21822</v>
      </c>
      <c r="W184" s="320">
        <v>21820</v>
      </c>
      <c r="X184" s="320">
        <v>21819</v>
      </c>
      <c r="Y184" s="320">
        <v>21811</v>
      </c>
      <c r="Z184" s="320">
        <v>21811</v>
      </c>
      <c r="AA184" s="320">
        <v>21822</v>
      </c>
      <c r="AB184" s="320">
        <v>21835</v>
      </c>
      <c r="AC184" s="320">
        <v>21837</v>
      </c>
    </row>
    <row r="185" spans="1:29" ht="15" x14ac:dyDescent="0.2">
      <c r="A185" t="str">
        <f t="shared" si="4"/>
        <v>SorøUnder 70 år</v>
      </c>
      <c r="B185" s="241">
        <v>183</v>
      </c>
      <c r="C185" s="170" t="s">
        <v>191</v>
      </c>
      <c r="D185" s="170" t="s">
        <v>1338</v>
      </c>
      <c r="E185" s="320">
        <v>25443</v>
      </c>
      <c r="F185" s="320">
        <v>25149</v>
      </c>
      <c r="G185" s="320">
        <v>25078</v>
      </c>
      <c r="H185" s="320">
        <v>25016</v>
      </c>
      <c r="I185" s="320">
        <v>24952</v>
      </c>
      <c r="J185" s="320">
        <v>24908</v>
      </c>
      <c r="K185" s="320">
        <v>24865</v>
      </c>
      <c r="L185" s="320">
        <v>24775</v>
      </c>
      <c r="M185" s="320">
        <v>24712</v>
      </c>
      <c r="N185" s="320">
        <v>24645</v>
      </c>
      <c r="O185" s="320">
        <v>24557</v>
      </c>
      <c r="P185" s="320">
        <v>24441</v>
      </c>
      <c r="Q185" s="320">
        <v>24347</v>
      </c>
      <c r="R185" s="320">
        <v>24276</v>
      </c>
      <c r="S185" s="320">
        <v>24231</v>
      </c>
      <c r="T185" s="320">
        <v>24187</v>
      </c>
      <c r="U185" s="320">
        <v>24122</v>
      </c>
      <c r="V185" s="320">
        <v>24045</v>
      </c>
      <c r="W185" s="320">
        <v>23982</v>
      </c>
      <c r="X185" s="320">
        <v>23941</v>
      </c>
      <c r="Y185" s="320">
        <v>23869</v>
      </c>
      <c r="Z185" s="320">
        <v>23829</v>
      </c>
      <c r="AA185" s="320">
        <v>23806</v>
      </c>
      <c r="AB185" s="320">
        <v>23788</v>
      </c>
      <c r="AC185" s="320">
        <v>23763</v>
      </c>
    </row>
    <row r="186" spans="1:29" ht="15" x14ac:dyDescent="0.2">
      <c r="A186" t="str">
        <f t="shared" si="4"/>
        <v>StevnsUnder 70 år</v>
      </c>
      <c r="B186" s="241">
        <v>184</v>
      </c>
      <c r="C186" s="170" t="s">
        <v>192</v>
      </c>
      <c r="D186" s="170" t="s">
        <v>1338</v>
      </c>
      <c r="E186" s="320">
        <v>18988</v>
      </c>
      <c r="F186" s="320">
        <v>18775</v>
      </c>
      <c r="G186" s="320">
        <v>18724</v>
      </c>
      <c r="H186" s="320">
        <v>18639</v>
      </c>
      <c r="I186" s="320">
        <v>18604</v>
      </c>
      <c r="J186" s="320">
        <v>18567</v>
      </c>
      <c r="K186" s="320">
        <v>18513</v>
      </c>
      <c r="L186" s="320">
        <v>18448</v>
      </c>
      <c r="M186" s="320">
        <v>18385</v>
      </c>
      <c r="N186" s="320">
        <v>18312</v>
      </c>
      <c r="O186" s="320">
        <v>18205</v>
      </c>
      <c r="P186" s="320">
        <v>18099</v>
      </c>
      <c r="Q186" s="320">
        <v>18020</v>
      </c>
      <c r="R186" s="320">
        <v>17968</v>
      </c>
      <c r="S186" s="320">
        <v>17916</v>
      </c>
      <c r="T186" s="320">
        <v>17875</v>
      </c>
      <c r="U186" s="320">
        <v>17789</v>
      </c>
      <c r="V186" s="320">
        <v>17716</v>
      </c>
      <c r="W186" s="320">
        <v>17670</v>
      </c>
      <c r="X186" s="320">
        <v>17629</v>
      </c>
      <c r="Y186" s="320">
        <v>17585</v>
      </c>
      <c r="Z186" s="320">
        <v>17565</v>
      </c>
      <c r="AA186" s="320">
        <v>17537</v>
      </c>
      <c r="AB186" s="320">
        <v>17521</v>
      </c>
      <c r="AC186" s="320">
        <v>17493</v>
      </c>
    </row>
    <row r="187" spans="1:29" ht="15" x14ac:dyDescent="0.2">
      <c r="A187" t="str">
        <f t="shared" si="4"/>
        <v>StruerUnder 70 år</v>
      </c>
      <c r="B187" s="241">
        <v>185</v>
      </c>
      <c r="C187" s="170" t="s">
        <v>230</v>
      </c>
      <c r="D187" s="170" t="s">
        <v>1338</v>
      </c>
      <c r="E187" s="320">
        <v>15553</v>
      </c>
      <c r="F187" s="320">
        <v>15175</v>
      </c>
      <c r="G187" s="320">
        <v>14958</v>
      </c>
      <c r="H187" s="320">
        <v>14732</v>
      </c>
      <c r="I187" s="320">
        <v>14500</v>
      </c>
      <c r="J187" s="320">
        <v>14319</v>
      </c>
      <c r="K187" s="320">
        <v>14140</v>
      </c>
      <c r="L187" s="320">
        <v>13988</v>
      </c>
      <c r="M187" s="320">
        <v>13806</v>
      </c>
      <c r="N187" s="320">
        <v>13629</v>
      </c>
      <c r="O187" s="320">
        <v>13453</v>
      </c>
      <c r="P187" s="320">
        <v>13273</v>
      </c>
      <c r="Q187" s="320">
        <v>13128</v>
      </c>
      <c r="R187" s="320">
        <v>12987</v>
      </c>
      <c r="S187" s="320">
        <v>12864</v>
      </c>
      <c r="T187" s="320">
        <v>12761</v>
      </c>
      <c r="U187" s="320">
        <v>12631</v>
      </c>
      <c r="V187" s="320">
        <v>12519</v>
      </c>
      <c r="W187" s="320">
        <v>12410</v>
      </c>
      <c r="X187" s="320">
        <v>12330</v>
      </c>
      <c r="Y187" s="320">
        <v>12227</v>
      </c>
      <c r="Z187" s="320">
        <v>12145</v>
      </c>
      <c r="AA187" s="320">
        <v>12085</v>
      </c>
      <c r="AB187" s="320">
        <v>12030</v>
      </c>
      <c r="AC187" s="320">
        <v>11982</v>
      </c>
    </row>
    <row r="188" spans="1:29" ht="15" x14ac:dyDescent="0.2">
      <c r="A188" t="str">
        <f t="shared" si="4"/>
        <v>SvendborgUnder 70 år</v>
      </c>
      <c r="B188" s="241">
        <v>186</v>
      </c>
      <c r="C188" s="170" t="s">
        <v>207</v>
      </c>
      <c r="D188" s="170" t="s">
        <v>1338</v>
      </c>
      <c r="E188" s="320">
        <v>48818</v>
      </c>
      <c r="F188" s="320">
        <v>48477</v>
      </c>
      <c r="G188" s="320">
        <v>48440</v>
      </c>
      <c r="H188" s="320">
        <v>48462</v>
      </c>
      <c r="I188" s="320">
        <v>48525</v>
      </c>
      <c r="J188" s="320">
        <v>48500</v>
      </c>
      <c r="K188" s="320">
        <v>48527</v>
      </c>
      <c r="L188" s="320">
        <v>48570</v>
      </c>
      <c r="M188" s="320">
        <v>48577</v>
      </c>
      <c r="N188" s="320">
        <v>48561</v>
      </c>
      <c r="O188" s="320">
        <v>48596</v>
      </c>
      <c r="P188" s="320">
        <v>48550</v>
      </c>
      <c r="Q188" s="320">
        <v>48534</v>
      </c>
      <c r="R188" s="320">
        <v>48602</v>
      </c>
      <c r="S188" s="320">
        <v>48638</v>
      </c>
      <c r="T188" s="320">
        <v>48708</v>
      </c>
      <c r="U188" s="320">
        <v>48689</v>
      </c>
      <c r="V188" s="320">
        <v>48662</v>
      </c>
      <c r="W188" s="320">
        <v>48684</v>
      </c>
      <c r="X188" s="320">
        <v>48664</v>
      </c>
      <c r="Y188" s="320">
        <v>48625</v>
      </c>
      <c r="Z188" s="320">
        <v>48615</v>
      </c>
      <c r="AA188" s="320">
        <v>48654</v>
      </c>
      <c r="AB188" s="320">
        <v>48638</v>
      </c>
      <c r="AC188" s="320">
        <v>48667</v>
      </c>
    </row>
    <row r="189" spans="1:29" ht="15" x14ac:dyDescent="0.2">
      <c r="A189" t="str">
        <f t="shared" si="4"/>
        <v>SyddjursUnder 70 år</v>
      </c>
      <c r="B189" s="241">
        <v>187</v>
      </c>
      <c r="C189" s="170" t="s">
        <v>231</v>
      </c>
      <c r="D189" s="170" t="s">
        <v>1338</v>
      </c>
      <c r="E189" s="320">
        <v>35367</v>
      </c>
      <c r="F189" s="320">
        <v>35082</v>
      </c>
      <c r="G189" s="320">
        <v>35128</v>
      </c>
      <c r="H189" s="320">
        <v>35156</v>
      </c>
      <c r="I189" s="320">
        <v>35225</v>
      </c>
      <c r="J189" s="320">
        <v>35283</v>
      </c>
      <c r="K189" s="320">
        <v>35350</v>
      </c>
      <c r="L189" s="320">
        <v>35384</v>
      </c>
      <c r="M189" s="320">
        <v>35383</v>
      </c>
      <c r="N189" s="320">
        <v>35443</v>
      </c>
      <c r="O189" s="320">
        <v>35426</v>
      </c>
      <c r="P189" s="320">
        <v>35418</v>
      </c>
      <c r="Q189" s="320">
        <v>35436</v>
      </c>
      <c r="R189" s="320">
        <v>35514</v>
      </c>
      <c r="S189" s="320">
        <v>35562</v>
      </c>
      <c r="T189" s="320">
        <v>35598</v>
      </c>
      <c r="U189" s="320">
        <v>35620</v>
      </c>
      <c r="V189" s="320">
        <v>35613</v>
      </c>
      <c r="W189" s="320">
        <v>35638</v>
      </c>
      <c r="X189" s="320">
        <v>35634</v>
      </c>
      <c r="Y189" s="320">
        <v>35625</v>
      </c>
      <c r="Z189" s="320">
        <v>35663</v>
      </c>
      <c r="AA189" s="320">
        <v>35725</v>
      </c>
      <c r="AB189" s="320">
        <v>35775</v>
      </c>
      <c r="AC189" s="320">
        <v>35851</v>
      </c>
    </row>
    <row r="190" spans="1:29" ht="15" x14ac:dyDescent="0.2">
      <c r="A190" t="str">
        <f t="shared" si="4"/>
        <v>SønderborgUnder 70 år</v>
      </c>
      <c r="B190" s="241">
        <v>188</v>
      </c>
      <c r="C190" s="170" t="s">
        <v>208</v>
      </c>
      <c r="D190" s="170" t="s">
        <v>1338</v>
      </c>
      <c r="E190" s="320">
        <v>59476</v>
      </c>
      <c r="F190" s="320">
        <v>58776</v>
      </c>
      <c r="G190" s="320">
        <v>58398</v>
      </c>
      <c r="H190" s="320">
        <v>58056</v>
      </c>
      <c r="I190" s="320">
        <v>57669</v>
      </c>
      <c r="J190" s="320">
        <v>57277</v>
      </c>
      <c r="K190" s="320">
        <v>56888</v>
      </c>
      <c r="L190" s="320">
        <v>56452</v>
      </c>
      <c r="M190" s="320">
        <v>55961</v>
      </c>
      <c r="N190" s="320">
        <v>55555</v>
      </c>
      <c r="O190" s="320">
        <v>55061</v>
      </c>
      <c r="P190" s="320">
        <v>54594</v>
      </c>
      <c r="Q190" s="320">
        <v>54115</v>
      </c>
      <c r="R190" s="320">
        <v>53770</v>
      </c>
      <c r="S190" s="320">
        <v>53447</v>
      </c>
      <c r="T190" s="320">
        <v>53138</v>
      </c>
      <c r="U190" s="320">
        <v>52833</v>
      </c>
      <c r="V190" s="320">
        <v>52471</v>
      </c>
      <c r="W190" s="320">
        <v>52232</v>
      </c>
      <c r="X190" s="320">
        <v>52045</v>
      </c>
      <c r="Y190" s="320">
        <v>51830</v>
      </c>
      <c r="Z190" s="320">
        <v>51674</v>
      </c>
      <c r="AA190" s="320">
        <v>51554</v>
      </c>
      <c r="AB190" s="320">
        <v>51436</v>
      </c>
      <c r="AC190" s="320">
        <v>51347</v>
      </c>
    </row>
    <row r="191" spans="1:29" ht="15" x14ac:dyDescent="0.2">
      <c r="A191" t="str">
        <f t="shared" si="4"/>
        <v>ThistedUnder 70 år</v>
      </c>
      <c r="B191" s="241">
        <v>189</v>
      </c>
      <c r="C191" s="170" t="s">
        <v>241</v>
      </c>
      <c r="D191" s="170" t="s">
        <v>1338</v>
      </c>
      <c r="E191" s="320">
        <v>34250</v>
      </c>
      <c r="F191" s="320">
        <v>33794</v>
      </c>
      <c r="G191" s="320">
        <v>33486</v>
      </c>
      <c r="H191" s="320">
        <v>33153</v>
      </c>
      <c r="I191" s="320">
        <v>32884</v>
      </c>
      <c r="J191" s="320">
        <v>32626</v>
      </c>
      <c r="K191" s="320">
        <v>32357</v>
      </c>
      <c r="L191" s="320">
        <v>32099</v>
      </c>
      <c r="M191" s="320">
        <v>31845</v>
      </c>
      <c r="N191" s="320">
        <v>31620</v>
      </c>
      <c r="O191" s="320">
        <v>31390</v>
      </c>
      <c r="P191" s="320">
        <v>31154</v>
      </c>
      <c r="Q191" s="320">
        <v>30918</v>
      </c>
      <c r="R191" s="320">
        <v>30734</v>
      </c>
      <c r="S191" s="320">
        <v>30570</v>
      </c>
      <c r="T191" s="320">
        <v>30447</v>
      </c>
      <c r="U191" s="320">
        <v>30304</v>
      </c>
      <c r="V191" s="320">
        <v>30149</v>
      </c>
      <c r="W191" s="320">
        <v>30022</v>
      </c>
      <c r="X191" s="320">
        <v>29945</v>
      </c>
      <c r="Y191" s="320">
        <v>29806</v>
      </c>
      <c r="Z191" s="320">
        <v>29696</v>
      </c>
      <c r="AA191" s="320">
        <v>29608</v>
      </c>
      <c r="AB191" s="320">
        <v>29545</v>
      </c>
      <c r="AC191" s="320">
        <v>29474</v>
      </c>
    </row>
    <row r="192" spans="1:29" ht="15" x14ac:dyDescent="0.2">
      <c r="A192" t="str">
        <f t="shared" si="4"/>
        <v>TårnbyUnder 70 år</v>
      </c>
      <c r="B192" s="241">
        <v>190</v>
      </c>
      <c r="C192" s="170" t="s">
        <v>175</v>
      </c>
      <c r="D192" s="170" t="s">
        <v>1338</v>
      </c>
      <c r="E192" s="320">
        <v>38043</v>
      </c>
      <c r="F192" s="320">
        <v>37723</v>
      </c>
      <c r="G192" s="320">
        <v>37802</v>
      </c>
      <c r="H192" s="320">
        <v>37833</v>
      </c>
      <c r="I192" s="320">
        <v>37858</v>
      </c>
      <c r="J192" s="320">
        <v>37867</v>
      </c>
      <c r="K192" s="320">
        <v>37857</v>
      </c>
      <c r="L192" s="320">
        <v>37875</v>
      </c>
      <c r="M192" s="320">
        <v>37856</v>
      </c>
      <c r="N192" s="320">
        <v>37860</v>
      </c>
      <c r="O192" s="320">
        <v>37854</v>
      </c>
      <c r="P192" s="320">
        <v>37795</v>
      </c>
      <c r="Q192" s="320">
        <v>37799</v>
      </c>
      <c r="R192" s="320">
        <v>37834</v>
      </c>
      <c r="S192" s="320">
        <v>37868</v>
      </c>
      <c r="T192" s="320">
        <v>37906</v>
      </c>
      <c r="U192" s="320">
        <v>37901</v>
      </c>
      <c r="V192" s="320">
        <v>37883</v>
      </c>
      <c r="W192" s="320">
        <v>37868</v>
      </c>
      <c r="X192" s="320">
        <v>37817</v>
      </c>
      <c r="Y192" s="320">
        <v>37768</v>
      </c>
      <c r="Z192" s="320">
        <v>37758</v>
      </c>
      <c r="AA192" s="320">
        <v>37753</v>
      </c>
      <c r="AB192" s="320">
        <v>37732</v>
      </c>
      <c r="AC192" s="320">
        <v>37703</v>
      </c>
    </row>
    <row r="193" spans="1:29" ht="15" x14ac:dyDescent="0.2">
      <c r="A193" t="str">
        <f t="shared" si="4"/>
        <v>TønderUnder 70 år</v>
      </c>
      <c r="B193" s="241">
        <v>191</v>
      </c>
      <c r="C193" s="170" t="s">
        <v>209</v>
      </c>
      <c r="D193" s="170" t="s">
        <v>1338</v>
      </c>
      <c r="E193" s="320">
        <v>28908</v>
      </c>
      <c r="F193" s="320">
        <v>28314</v>
      </c>
      <c r="G193" s="320">
        <v>27934</v>
      </c>
      <c r="H193" s="320">
        <v>27608</v>
      </c>
      <c r="I193" s="320">
        <v>27278</v>
      </c>
      <c r="J193" s="320">
        <v>26995</v>
      </c>
      <c r="K193" s="320">
        <v>26699</v>
      </c>
      <c r="L193" s="320">
        <v>26392</v>
      </c>
      <c r="M193" s="320">
        <v>26073</v>
      </c>
      <c r="N193" s="320">
        <v>25766</v>
      </c>
      <c r="O193" s="320">
        <v>25514</v>
      </c>
      <c r="P193" s="320">
        <v>25218</v>
      </c>
      <c r="Q193" s="320">
        <v>24981</v>
      </c>
      <c r="R193" s="320">
        <v>24808</v>
      </c>
      <c r="S193" s="320">
        <v>24632</v>
      </c>
      <c r="T193" s="320">
        <v>24477</v>
      </c>
      <c r="U193" s="320">
        <v>24327</v>
      </c>
      <c r="V193" s="320">
        <v>24174</v>
      </c>
      <c r="W193" s="320">
        <v>24039</v>
      </c>
      <c r="X193" s="320">
        <v>23939</v>
      </c>
      <c r="Y193" s="320">
        <v>23811</v>
      </c>
      <c r="Z193" s="320">
        <v>23753</v>
      </c>
      <c r="AA193" s="320">
        <v>23722</v>
      </c>
      <c r="AB193" s="320">
        <v>23664</v>
      </c>
      <c r="AC193" s="320">
        <v>23613</v>
      </c>
    </row>
    <row r="194" spans="1:29" ht="15" x14ac:dyDescent="0.2">
      <c r="A194" t="str">
        <f t="shared" si="4"/>
        <v>VallensbækUnder 70 år</v>
      </c>
      <c r="B194" s="241">
        <v>192</v>
      </c>
      <c r="C194" s="170" t="s">
        <v>176</v>
      </c>
      <c r="D194" s="170" t="s">
        <v>1338</v>
      </c>
      <c r="E194" s="320">
        <v>15964</v>
      </c>
      <c r="F194" s="320">
        <v>15861</v>
      </c>
      <c r="G194" s="320">
        <v>15987</v>
      </c>
      <c r="H194" s="320">
        <v>16135</v>
      </c>
      <c r="I194" s="320">
        <v>16265</v>
      </c>
      <c r="J194" s="320">
        <v>16363</v>
      </c>
      <c r="K194" s="320">
        <v>16467</v>
      </c>
      <c r="L194" s="320">
        <v>16546</v>
      </c>
      <c r="M194" s="320">
        <v>16609</v>
      </c>
      <c r="N194" s="320">
        <v>16665</v>
      </c>
      <c r="O194" s="320">
        <v>16716</v>
      </c>
      <c r="P194" s="320">
        <v>16761</v>
      </c>
      <c r="Q194" s="320">
        <v>16803</v>
      </c>
      <c r="R194" s="320">
        <v>16859</v>
      </c>
      <c r="S194" s="320">
        <v>16899</v>
      </c>
      <c r="T194" s="320">
        <v>16934</v>
      </c>
      <c r="U194" s="320">
        <v>16970</v>
      </c>
      <c r="V194" s="320">
        <v>16981</v>
      </c>
      <c r="W194" s="320">
        <v>16995</v>
      </c>
      <c r="X194" s="320">
        <v>17003</v>
      </c>
      <c r="Y194" s="320">
        <v>17000</v>
      </c>
      <c r="Z194" s="320">
        <v>17002</v>
      </c>
      <c r="AA194" s="320">
        <v>17013</v>
      </c>
      <c r="AB194" s="320">
        <v>17027</v>
      </c>
      <c r="AC194" s="320">
        <v>17029</v>
      </c>
    </row>
    <row r="195" spans="1:29" ht="15" x14ac:dyDescent="0.2">
      <c r="A195" t="str">
        <f t="shared" ref="A195:A257" si="5">C195&amp;D195</f>
        <v>VardeUnder 70 år</v>
      </c>
      <c r="B195" s="241">
        <v>193</v>
      </c>
      <c r="C195" s="170" t="s">
        <v>210</v>
      </c>
      <c r="D195" s="170" t="s">
        <v>1338</v>
      </c>
      <c r="E195" s="320">
        <v>40182</v>
      </c>
      <c r="F195" s="320">
        <v>39671</v>
      </c>
      <c r="G195" s="320">
        <v>39371</v>
      </c>
      <c r="H195" s="320">
        <v>39136</v>
      </c>
      <c r="I195" s="320">
        <v>38905</v>
      </c>
      <c r="J195" s="320">
        <v>38683</v>
      </c>
      <c r="K195" s="320">
        <v>38414</v>
      </c>
      <c r="L195" s="320">
        <v>38139</v>
      </c>
      <c r="M195" s="320">
        <v>37872</v>
      </c>
      <c r="N195" s="320">
        <v>37637</v>
      </c>
      <c r="O195" s="320">
        <v>37371</v>
      </c>
      <c r="P195" s="320">
        <v>37088</v>
      </c>
      <c r="Q195" s="320">
        <v>36847</v>
      </c>
      <c r="R195" s="320">
        <v>36673</v>
      </c>
      <c r="S195" s="320">
        <v>36498</v>
      </c>
      <c r="T195" s="320">
        <v>36331</v>
      </c>
      <c r="U195" s="320">
        <v>36139</v>
      </c>
      <c r="V195" s="320">
        <v>35956</v>
      </c>
      <c r="W195" s="320">
        <v>35835</v>
      </c>
      <c r="X195" s="320">
        <v>35722</v>
      </c>
      <c r="Y195" s="320">
        <v>35584</v>
      </c>
      <c r="Z195" s="320">
        <v>35497</v>
      </c>
      <c r="AA195" s="320">
        <v>35433</v>
      </c>
      <c r="AB195" s="320">
        <v>35343</v>
      </c>
      <c r="AC195" s="320">
        <v>35284</v>
      </c>
    </row>
    <row r="196" spans="1:29" ht="15" x14ac:dyDescent="0.2">
      <c r="A196" t="str">
        <f t="shared" si="5"/>
        <v>VejenUnder 70 år</v>
      </c>
      <c r="B196" s="241">
        <v>194</v>
      </c>
      <c r="C196" s="170" t="s">
        <v>211</v>
      </c>
      <c r="D196" s="170" t="s">
        <v>1338</v>
      </c>
      <c r="E196" s="320">
        <v>35436</v>
      </c>
      <c r="F196" s="320">
        <v>35025</v>
      </c>
      <c r="G196" s="320">
        <v>34840</v>
      </c>
      <c r="H196" s="320">
        <v>34640</v>
      </c>
      <c r="I196" s="320">
        <v>34450</v>
      </c>
      <c r="J196" s="320">
        <v>34276</v>
      </c>
      <c r="K196" s="320">
        <v>34135</v>
      </c>
      <c r="L196" s="320">
        <v>33946</v>
      </c>
      <c r="M196" s="320">
        <v>33730</v>
      </c>
      <c r="N196" s="320">
        <v>33548</v>
      </c>
      <c r="O196" s="320">
        <v>33369</v>
      </c>
      <c r="P196" s="320">
        <v>33193</v>
      </c>
      <c r="Q196" s="320">
        <v>33035</v>
      </c>
      <c r="R196" s="320">
        <v>32900</v>
      </c>
      <c r="S196" s="320">
        <v>32794</v>
      </c>
      <c r="T196" s="320">
        <v>32707</v>
      </c>
      <c r="U196" s="320">
        <v>32553</v>
      </c>
      <c r="V196" s="320">
        <v>32392</v>
      </c>
      <c r="W196" s="320">
        <v>32290</v>
      </c>
      <c r="X196" s="320">
        <v>32201</v>
      </c>
      <c r="Y196" s="320">
        <v>32072</v>
      </c>
      <c r="Z196" s="320">
        <v>32001</v>
      </c>
      <c r="AA196" s="320">
        <v>31927</v>
      </c>
      <c r="AB196" s="320">
        <v>31834</v>
      </c>
      <c r="AC196" s="320">
        <v>31773</v>
      </c>
    </row>
    <row r="197" spans="1:29" ht="15" x14ac:dyDescent="0.2">
      <c r="A197" t="str">
        <f t="shared" si="5"/>
        <v>VejleUnder 70 år</v>
      </c>
      <c r="B197" s="241">
        <v>195</v>
      </c>
      <c r="C197" s="170" t="s">
        <v>212</v>
      </c>
      <c r="D197" s="170" t="s">
        <v>1338</v>
      </c>
      <c r="E197" s="320">
        <v>105262</v>
      </c>
      <c r="F197" s="320">
        <v>105111</v>
      </c>
      <c r="G197" s="320">
        <v>105654</v>
      </c>
      <c r="H197" s="320">
        <v>106150</v>
      </c>
      <c r="I197" s="320">
        <v>106646</v>
      </c>
      <c r="J197" s="320">
        <v>106981</v>
      </c>
      <c r="K197" s="320">
        <v>107341</v>
      </c>
      <c r="L197" s="320">
        <v>107652</v>
      </c>
      <c r="M197" s="320">
        <v>107858</v>
      </c>
      <c r="N197" s="320">
        <v>108008</v>
      </c>
      <c r="O197" s="320">
        <v>108140</v>
      </c>
      <c r="P197" s="320">
        <v>108205</v>
      </c>
      <c r="Q197" s="320">
        <v>108302</v>
      </c>
      <c r="R197" s="320">
        <v>108478</v>
      </c>
      <c r="S197" s="320">
        <v>108683</v>
      </c>
      <c r="T197" s="320">
        <v>108851</v>
      </c>
      <c r="U197" s="320">
        <v>108919</v>
      </c>
      <c r="V197" s="320">
        <v>108907</v>
      </c>
      <c r="W197" s="320">
        <v>108901</v>
      </c>
      <c r="X197" s="320">
        <v>108898</v>
      </c>
      <c r="Y197" s="320">
        <v>108892</v>
      </c>
      <c r="Z197" s="320">
        <v>108926</v>
      </c>
      <c r="AA197" s="320">
        <v>109026</v>
      </c>
      <c r="AB197" s="320">
        <v>109039</v>
      </c>
      <c r="AC197" s="320">
        <v>109081</v>
      </c>
    </row>
    <row r="198" spans="1:29" ht="15" x14ac:dyDescent="0.2">
      <c r="A198" t="str">
        <f t="shared" si="5"/>
        <v>VesthimmerlandsUnder 70 år</v>
      </c>
      <c r="B198" s="241">
        <v>196</v>
      </c>
      <c r="C198" s="170" t="s">
        <v>242</v>
      </c>
      <c r="D198" s="170" t="s">
        <v>1338</v>
      </c>
      <c r="E198" s="320">
        <v>28663</v>
      </c>
      <c r="F198" s="320">
        <v>28250</v>
      </c>
      <c r="G198" s="320">
        <v>27943</v>
      </c>
      <c r="H198" s="320">
        <v>27654</v>
      </c>
      <c r="I198" s="320">
        <v>27373</v>
      </c>
      <c r="J198" s="320">
        <v>27102</v>
      </c>
      <c r="K198" s="320">
        <v>26850</v>
      </c>
      <c r="L198" s="320">
        <v>26590</v>
      </c>
      <c r="M198" s="320">
        <v>26327</v>
      </c>
      <c r="N198" s="320">
        <v>26030</v>
      </c>
      <c r="O198" s="320">
        <v>25789</v>
      </c>
      <c r="P198" s="320">
        <v>25524</v>
      </c>
      <c r="Q198" s="320">
        <v>25308</v>
      </c>
      <c r="R198" s="320">
        <v>25098</v>
      </c>
      <c r="S198" s="320">
        <v>24934</v>
      </c>
      <c r="T198" s="320">
        <v>24787</v>
      </c>
      <c r="U198" s="320">
        <v>24649</v>
      </c>
      <c r="V198" s="320">
        <v>24508</v>
      </c>
      <c r="W198" s="320">
        <v>24397</v>
      </c>
      <c r="X198" s="320">
        <v>24304</v>
      </c>
      <c r="Y198" s="320">
        <v>24173</v>
      </c>
      <c r="Z198" s="320">
        <v>24083</v>
      </c>
      <c r="AA198" s="320">
        <v>23994</v>
      </c>
      <c r="AB198" s="320">
        <v>23927</v>
      </c>
      <c r="AC198" s="320">
        <v>23865</v>
      </c>
    </row>
    <row r="199" spans="1:29" ht="15" x14ac:dyDescent="0.2">
      <c r="A199" t="str">
        <f t="shared" si="5"/>
        <v>ViborgUnder 70 år</v>
      </c>
      <c r="B199" s="241">
        <v>197</v>
      </c>
      <c r="C199" s="170" t="s">
        <v>232</v>
      </c>
      <c r="D199" s="170" t="s">
        <v>1338</v>
      </c>
      <c r="E199" s="320">
        <v>81282</v>
      </c>
      <c r="F199" s="320">
        <v>80354</v>
      </c>
      <c r="G199" s="320">
        <v>79923</v>
      </c>
      <c r="H199" s="320">
        <v>79439</v>
      </c>
      <c r="I199" s="320">
        <v>78998</v>
      </c>
      <c r="J199" s="320">
        <v>78582</v>
      </c>
      <c r="K199" s="320">
        <v>78159</v>
      </c>
      <c r="L199" s="320">
        <v>77744</v>
      </c>
      <c r="M199" s="320">
        <v>77327</v>
      </c>
      <c r="N199" s="320">
        <v>76884</v>
      </c>
      <c r="O199" s="320">
        <v>76434</v>
      </c>
      <c r="P199" s="320">
        <v>75943</v>
      </c>
      <c r="Q199" s="320">
        <v>75500</v>
      </c>
      <c r="R199" s="320">
        <v>75193</v>
      </c>
      <c r="S199" s="320">
        <v>74878</v>
      </c>
      <c r="T199" s="320">
        <v>74609</v>
      </c>
      <c r="U199" s="320">
        <v>74262</v>
      </c>
      <c r="V199" s="320">
        <v>73890</v>
      </c>
      <c r="W199" s="320">
        <v>73618</v>
      </c>
      <c r="X199" s="320">
        <v>73318</v>
      </c>
      <c r="Y199" s="320">
        <v>73019</v>
      </c>
      <c r="Z199" s="320">
        <v>72799</v>
      </c>
      <c r="AA199" s="320">
        <v>72571</v>
      </c>
      <c r="AB199" s="320">
        <v>72339</v>
      </c>
      <c r="AC199" s="320">
        <v>72159</v>
      </c>
    </row>
    <row r="200" spans="1:29" ht="15" x14ac:dyDescent="0.2">
      <c r="A200" t="str">
        <f t="shared" si="5"/>
        <v>VordingborgUnder 70 år</v>
      </c>
      <c r="B200" s="241">
        <v>198</v>
      </c>
      <c r="C200" s="170" t="s">
        <v>193</v>
      </c>
      <c r="D200" s="170" t="s">
        <v>1338</v>
      </c>
      <c r="E200" s="320">
        <v>35061</v>
      </c>
      <c r="F200" s="320">
        <v>34506</v>
      </c>
      <c r="G200" s="320">
        <v>34250</v>
      </c>
      <c r="H200" s="320">
        <v>33982</v>
      </c>
      <c r="I200" s="320">
        <v>33735</v>
      </c>
      <c r="J200" s="320">
        <v>33519</v>
      </c>
      <c r="K200" s="320">
        <v>33294</v>
      </c>
      <c r="L200" s="320">
        <v>33128</v>
      </c>
      <c r="M200" s="320">
        <v>32897</v>
      </c>
      <c r="N200" s="320">
        <v>32701</v>
      </c>
      <c r="O200" s="320">
        <v>32441</v>
      </c>
      <c r="P200" s="320">
        <v>32174</v>
      </c>
      <c r="Q200" s="320">
        <v>31944</v>
      </c>
      <c r="R200" s="320">
        <v>31810</v>
      </c>
      <c r="S200" s="320">
        <v>31672</v>
      </c>
      <c r="T200" s="320">
        <v>31536</v>
      </c>
      <c r="U200" s="320">
        <v>31400</v>
      </c>
      <c r="V200" s="320">
        <v>31259</v>
      </c>
      <c r="W200" s="320">
        <v>31148</v>
      </c>
      <c r="X200" s="320">
        <v>31026</v>
      </c>
      <c r="Y200" s="320">
        <v>30882</v>
      </c>
      <c r="Z200" s="320">
        <v>30810</v>
      </c>
      <c r="AA200" s="320">
        <v>30777</v>
      </c>
      <c r="AB200" s="320">
        <v>30764</v>
      </c>
      <c r="AC200" s="320">
        <v>30752</v>
      </c>
    </row>
    <row r="201" spans="1:29" ht="15" x14ac:dyDescent="0.2">
      <c r="A201" t="str">
        <f t="shared" si="5"/>
        <v>ÆrøUnder 70 år</v>
      </c>
      <c r="B201" s="241">
        <v>199</v>
      </c>
      <c r="C201" s="170" t="s">
        <v>213</v>
      </c>
      <c r="D201" s="170" t="s">
        <v>1338</v>
      </c>
      <c r="E201" s="320">
        <v>4137</v>
      </c>
      <c r="F201" s="320">
        <v>4045</v>
      </c>
      <c r="G201" s="320">
        <v>4010</v>
      </c>
      <c r="H201" s="320">
        <v>3970</v>
      </c>
      <c r="I201" s="320">
        <v>3944</v>
      </c>
      <c r="J201" s="320">
        <v>3901</v>
      </c>
      <c r="K201" s="320">
        <v>3879</v>
      </c>
      <c r="L201" s="320">
        <v>3827</v>
      </c>
      <c r="M201" s="320">
        <v>3800</v>
      </c>
      <c r="N201" s="320">
        <v>3761</v>
      </c>
      <c r="O201" s="320">
        <v>3727</v>
      </c>
      <c r="P201" s="320">
        <v>3708</v>
      </c>
      <c r="Q201" s="320">
        <v>3684</v>
      </c>
      <c r="R201" s="320">
        <v>3662</v>
      </c>
      <c r="S201" s="320">
        <v>3653</v>
      </c>
      <c r="T201" s="320">
        <v>3639</v>
      </c>
      <c r="U201" s="320">
        <v>3625</v>
      </c>
      <c r="V201" s="320">
        <v>3611</v>
      </c>
      <c r="W201" s="320">
        <v>3595</v>
      </c>
      <c r="X201" s="320">
        <v>3584</v>
      </c>
      <c r="Y201" s="320">
        <v>3580</v>
      </c>
      <c r="Z201" s="320">
        <v>3583</v>
      </c>
      <c r="AA201" s="320">
        <v>3583</v>
      </c>
      <c r="AB201" s="320">
        <v>3581</v>
      </c>
      <c r="AC201" s="320">
        <v>3586</v>
      </c>
    </row>
    <row r="202" spans="1:29" ht="15" x14ac:dyDescent="0.2">
      <c r="A202" t="str">
        <f t="shared" si="5"/>
        <v>Aabenraa70-74 år</v>
      </c>
      <c r="B202" s="241">
        <v>200</v>
      </c>
      <c r="C202" s="170" t="s">
        <v>214</v>
      </c>
      <c r="D202" s="170" t="s">
        <v>1339</v>
      </c>
      <c r="E202" s="320">
        <v>3698</v>
      </c>
      <c r="F202" s="320">
        <v>3700</v>
      </c>
      <c r="G202" s="320">
        <v>3669</v>
      </c>
      <c r="H202" s="320">
        <v>3695</v>
      </c>
      <c r="I202" s="320">
        <v>3711</v>
      </c>
      <c r="J202" s="320">
        <v>3743</v>
      </c>
      <c r="K202" s="320">
        <v>3705</v>
      </c>
      <c r="L202" s="320">
        <v>3743</v>
      </c>
      <c r="M202" s="320">
        <v>3816</v>
      </c>
      <c r="N202" s="320">
        <v>3918</v>
      </c>
      <c r="O202" s="320">
        <v>3989</v>
      </c>
      <c r="P202" s="320">
        <v>4123</v>
      </c>
      <c r="Q202" s="320">
        <v>4185</v>
      </c>
      <c r="R202" s="320">
        <v>4103</v>
      </c>
      <c r="S202" s="320">
        <v>4035</v>
      </c>
      <c r="T202" s="320">
        <v>3933</v>
      </c>
      <c r="U202" s="320">
        <v>3826</v>
      </c>
      <c r="V202" s="320">
        <v>3747</v>
      </c>
      <c r="W202" s="320">
        <v>3718</v>
      </c>
      <c r="X202" s="320">
        <v>3709</v>
      </c>
      <c r="Y202" s="320">
        <v>3678</v>
      </c>
      <c r="Z202" s="320">
        <v>3611</v>
      </c>
      <c r="AA202" s="320">
        <v>3526</v>
      </c>
      <c r="AB202" s="320">
        <v>3462</v>
      </c>
      <c r="AC202" s="320">
        <v>3382</v>
      </c>
    </row>
    <row r="203" spans="1:29" ht="15" x14ac:dyDescent="0.2">
      <c r="A203" t="str">
        <f t="shared" si="5"/>
        <v>Aalborg70-74 år</v>
      </c>
      <c r="B203" s="241">
        <v>201</v>
      </c>
      <c r="C203" s="170" t="s">
        <v>243</v>
      </c>
      <c r="D203" s="170" t="s">
        <v>1339</v>
      </c>
      <c r="E203" s="320">
        <v>9908</v>
      </c>
      <c r="F203" s="320">
        <v>10019</v>
      </c>
      <c r="G203" s="320">
        <v>10072</v>
      </c>
      <c r="H203" s="320">
        <v>10326</v>
      </c>
      <c r="I203" s="320">
        <v>10375</v>
      </c>
      <c r="J203" s="320">
        <v>10544</v>
      </c>
      <c r="K203" s="320">
        <v>10651</v>
      </c>
      <c r="L203" s="320">
        <v>10964</v>
      </c>
      <c r="M203" s="320">
        <v>11174</v>
      </c>
      <c r="N203" s="320">
        <v>11589</v>
      </c>
      <c r="O203" s="320">
        <v>11946</v>
      </c>
      <c r="P203" s="320">
        <v>12417</v>
      </c>
      <c r="Q203" s="320">
        <v>12537</v>
      </c>
      <c r="R203" s="320">
        <v>12512</v>
      </c>
      <c r="S203" s="320">
        <v>12263</v>
      </c>
      <c r="T203" s="320">
        <v>11989</v>
      </c>
      <c r="U203" s="320">
        <v>11648</v>
      </c>
      <c r="V203" s="320">
        <v>11656</v>
      </c>
      <c r="W203" s="320">
        <v>11538</v>
      </c>
      <c r="X203" s="320">
        <v>11675</v>
      </c>
      <c r="Y203" s="320">
        <v>11838</v>
      </c>
      <c r="Z203" s="320">
        <v>11826</v>
      </c>
      <c r="AA203" s="320">
        <v>11621</v>
      </c>
      <c r="AB203" s="320">
        <v>11599</v>
      </c>
      <c r="AC203" s="320">
        <v>11480</v>
      </c>
    </row>
    <row r="204" spans="1:29" ht="15" x14ac:dyDescent="0.2">
      <c r="A204" t="str">
        <f t="shared" si="5"/>
        <v>Aarhus70-74 år</v>
      </c>
      <c r="B204" s="241">
        <v>202</v>
      </c>
      <c r="C204" s="170" t="s">
        <v>293</v>
      </c>
      <c r="D204" s="170" t="s">
        <v>1339</v>
      </c>
      <c r="E204" s="320">
        <v>14240</v>
      </c>
      <c r="F204" s="320">
        <v>14483</v>
      </c>
      <c r="G204" s="320">
        <v>14547</v>
      </c>
      <c r="H204" s="320">
        <v>14723</v>
      </c>
      <c r="I204" s="320">
        <v>14817</v>
      </c>
      <c r="J204" s="320">
        <v>15064</v>
      </c>
      <c r="K204" s="320">
        <v>15214</v>
      </c>
      <c r="L204" s="320">
        <v>15397</v>
      </c>
      <c r="M204" s="320">
        <v>15624</v>
      </c>
      <c r="N204" s="320">
        <v>16087</v>
      </c>
      <c r="O204" s="320">
        <v>16420</v>
      </c>
      <c r="P204" s="320">
        <v>16893</v>
      </c>
      <c r="Q204" s="320">
        <v>17090</v>
      </c>
      <c r="R204" s="320">
        <v>17128</v>
      </c>
      <c r="S204" s="320">
        <v>16992</v>
      </c>
      <c r="T204" s="320">
        <v>16772</v>
      </c>
      <c r="U204" s="320">
        <v>16583</v>
      </c>
      <c r="V204" s="320">
        <v>16718</v>
      </c>
      <c r="W204" s="320">
        <v>16737</v>
      </c>
      <c r="X204" s="320">
        <v>16864</v>
      </c>
      <c r="Y204" s="320">
        <v>17014</v>
      </c>
      <c r="Z204" s="320">
        <v>16805</v>
      </c>
      <c r="AA204" s="320">
        <v>16426</v>
      </c>
      <c r="AB204" s="320">
        <v>16312</v>
      </c>
      <c r="AC204" s="320">
        <v>16140</v>
      </c>
    </row>
    <row r="205" spans="1:29" ht="15" x14ac:dyDescent="0.2">
      <c r="A205" t="str">
        <f t="shared" si="5"/>
        <v>Albertslund70-74 år</v>
      </c>
      <c r="B205" s="241">
        <v>203</v>
      </c>
      <c r="C205" s="170" t="s">
        <v>152</v>
      </c>
      <c r="D205" s="170" t="s">
        <v>1339</v>
      </c>
      <c r="E205" s="320">
        <v>1181</v>
      </c>
      <c r="F205" s="320">
        <v>1157</v>
      </c>
      <c r="G205" s="320">
        <v>1130</v>
      </c>
      <c r="H205" s="320">
        <v>1097</v>
      </c>
      <c r="I205" s="320">
        <v>1126</v>
      </c>
      <c r="J205" s="320">
        <v>1154</v>
      </c>
      <c r="K205" s="320">
        <v>1205</v>
      </c>
      <c r="L205" s="320">
        <v>1260</v>
      </c>
      <c r="M205" s="320">
        <v>1380</v>
      </c>
      <c r="N205" s="320">
        <v>1425</v>
      </c>
      <c r="O205" s="320">
        <v>1484</v>
      </c>
      <c r="P205" s="320">
        <v>1530</v>
      </c>
      <c r="Q205" s="320">
        <v>1569</v>
      </c>
      <c r="R205" s="320">
        <v>1556</v>
      </c>
      <c r="S205" s="320">
        <v>1527</v>
      </c>
      <c r="T205" s="320">
        <v>1498</v>
      </c>
      <c r="U205" s="320">
        <v>1457</v>
      </c>
      <c r="V205" s="320">
        <v>1416</v>
      </c>
      <c r="W205" s="320">
        <v>1396</v>
      </c>
      <c r="X205" s="320">
        <v>1435</v>
      </c>
      <c r="Y205" s="320">
        <v>1444</v>
      </c>
      <c r="Z205" s="320">
        <v>1442</v>
      </c>
      <c r="AA205" s="320">
        <v>1432</v>
      </c>
      <c r="AB205" s="320">
        <v>1412</v>
      </c>
      <c r="AC205" s="320">
        <v>1367</v>
      </c>
    </row>
    <row r="206" spans="1:29" ht="15" x14ac:dyDescent="0.2">
      <c r="A206" t="str">
        <f t="shared" si="5"/>
        <v>Allerød70-74 år</v>
      </c>
      <c r="B206" s="241">
        <v>204</v>
      </c>
      <c r="C206" s="170" t="s">
        <v>153</v>
      </c>
      <c r="D206" s="170" t="s">
        <v>1339</v>
      </c>
      <c r="E206" s="320">
        <v>1204</v>
      </c>
      <c r="F206" s="320">
        <v>1209</v>
      </c>
      <c r="G206" s="320">
        <v>1215</v>
      </c>
      <c r="H206" s="320">
        <v>1231</v>
      </c>
      <c r="I206" s="320">
        <v>1261</v>
      </c>
      <c r="J206" s="320">
        <v>1306</v>
      </c>
      <c r="K206" s="320">
        <v>1354</v>
      </c>
      <c r="L206" s="320">
        <v>1396</v>
      </c>
      <c r="M206" s="320">
        <v>1455</v>
      </c>
      <c r="N206" s="320">
        <v>1523</v>
      </c>
      <c r="O206" s="320">
        <v>1567</v>
      </c>
      <c r="P206" s="320">
        <v>1608</v>
      </c>
      <c r="Q206" s="320">
        <v>1626</v>
      </c>
      <c r="R206" s="320">
        <v>1609</v>
      </c>
      <c r="S206" s="320">
        <v>1590</v>
      </c>
      <c r="T206" s="320">
        <v>1527</v>
      </c>
      <c r="U206" s="320">
        <v>1470</v>
      </c>
      <c r="V206" s="320">
        <v>1452</v>
      </c>
      <c r="W206" s="320">
        <v>1423</v>
      </c>
      <c r="X206" s="320">
        <v>1416</v>
      </c>
      <c r="Y206" s="320">
        <v>1442</v>
      </c>
      <c r="Z206" s="320">
        <v>1412</v>
      </c>
      <c r="AA206" s="320">
        <v>1353</v>
      </c>
      <c r="AB206" s="320">
        <v>1315</v>
      </c>
      <c r="AC206" s="320">
        <v>1262</v>
      </c>
    </row>
    <row r="207" spans="1:29" ht="15" x14ac:dyDescent="0.2">
      <c r="A207" t="str">
        <f t="shared" si="5"/>
        <v>Assens70-74 år</v>
      </c>
      <c r="B207" s="241">
        <v>205</v>
      </c>
      <c r="C207" s="170" t="s">
        <v>194</v>
      </c>
      <c r="D207" s="170" t="s">
        <v>1339</v>
      </c>
      <c r="E207" s="320">
        <v>2443</v>
      </c>
      <c r="F207" s="320">
        <v>2448</v>
      </c>
      <c r="G207" s="320">
        <v>2448</v>
      </c>
      <c r="H207" s="320">
        <v>2450</v>
      </c>
      <c r="I207" s="320">
        <v>2414</v>
      </c>
      <c r="J207" s="320">
        <v>2441</v>
      </c>
      <c r="K207" s="320">
        <v>2474</v>
      </c>
      <c r="L207" s="320">
        <v>2498</v>
      </c>
      <c r="M207" s="320">
        <v>2555</v>
      </c>
      <c r="N207" s="320">
        <v>2662</v>
      </c>
      <c r="O207" s="320">
        <v>2755</v>
      </c>
      <c r="P207" s="320">
        <v>2851</v>
      </c>
      <c r="Q207" s="320">
        <v>2903</v>
      </c>
      <c r="R207" s="320">
        <v>2883</v>
      </c>
      <c r="S207" s="320">
        <v>2837</v>
      </c>
      <c r="T207" s="320">
        <v>2738</v>
      </c>
      <c r="U207" s="320">
        <v>2645</v>
      </c>
      <c r="V207" s="320">
        <v>2609</v>
      </c>
      <c r="W207" s="320">
        <v>2598</v>
      </c>
      <c r="X207" s="320">
        <v>2579</v>
      </c>
      <c r="Y207" s="320">
        <v>2592</v>
      </c>
      <c r="Z207" s="320">
        <v>2571</v>
      </c>
      <c r="AA207" s="320">
        <v>2496</v>
      </c>
      <c r="AB207" s="320">
        <v>2429</v>
      </c>
      <c r="AC207" s="320">
        <v>2367</v>
      </c>
    </row>
    <row r="208" spans="1:29" ht="15" x14ac:dyDescent="0.2">
      <c r="A208" t="str">
        <f t="shared" si="5"/>
        <v>Ballerup70-74 år</v>
      </c>
      <c r="B208" s="241">
        <v>206</v>
      </c>
      <c r="C208" s="170" t="s">
        <v>154</v>
      </c>
      <c r="D208" s="170" t="s">
        <v>1339</v>
      </c>
      <c r="E208" s="320">
        <v>2086</v>
      </c>
      <c r="F208" s="320">
        <v>2115</v>
      </c>
      <c r="G208" s="320">
        <v>2158</v>
      </c>
      <c r="H208" s="320">
        <v>2263</v>
      </c>
      <c r="I208" s="320">
        <v>2360</v>
      </c>
      <c r="J208" s="320">
        <v>2412</v>
      </c>
      <c r="K208" s="320">
        <v>2520</v>
      </c>
      <c r="L208" s="320">
        <v>2646</v>
      </c>
      <c r="M208" s="320">
        <v>2762</v>
      </c>
      <c r="N208" s="320">
        <v>2851</v>
      </c>
      <c r="O208" s="320">
        <v>3030</v>
      </c>
      <c r="P208" s="320">
        <v>3168</v>
      </c>
      <c r="Q208" s="320">
        <v>3205</v>
      </c>
      <c r="R208" s="320">
        <v>3158</v>
      </c>
      <c r="S208" s="320">
        <v>3095</v>
      </c>
      <c r="T208" s="320">
        <v>2992</v>
      </c>
      <c r="U208" s="320">
        <v>2935</v>
      </c>
      <c r="V208" s="320">
        <v>2885</v>
      </c>
      <c r="W208" s="320">
        <v>2891</v>
      </c>
      <c r="X208" s="320">
        <v>2939</v>
      </c>
      <c r="Y208" s="320">
        <v>2989</v>
      </c>
      <c r="Z208" s="320">
        <v>2905</v>
      </c>
      <c r="AA208" s="320">
        <v>2878</v>
      </c>
      <c r="AB208" s="320">
        <v>2855</v>
      </c>
      <c r="AC208" s="320">
        <v>2782</v>
      </c>
    </row>
    <row r="209" spans="1:29" ht="15" x14ac:dyDescent="0.2">
      <c r="A209" t="str">
        <f t="shared" si="5"/>
        <v>Billund70-74 år</v>
      </c>
      <c r="B209" s="241">
        <v>207</v>
      </c>
      <c r="C209" s="170" t="s">
        <v>195</v>
      </c>
      <c r="D209" s="170" t="s">
        <v>1339</v>
      </c>
      <c r="E209" s="320">
        <v>1404</v>
      </c>
      <c r="F209" s="320">
        <v>1435</v>
      </c>
      <c r="G209" s="320">
        <v>1476</v>
      </c>
      <c r="H209" s="320">
        <v>1478</v>
      </c>
      <c r="I209" s="320">
        <v>1496</v>
      </c>
      <c r="J209" s="320">
        <v>1537</v>
      </c>
      <c r="K209" s="320">
        <v>1544</v>
      </c>
      <c r="L209" s="320">
        <v>1592</v>
      </c>
      <c r="M209" s="320">
        <v>1619</v>
      </c>
      <c r="N209" s="320">
        <v>1657</v>
      </c>
      <c r="O209" s="320">
        <v>1706</v>
      </c>
      <c r="P209" s="320">
        <v>1743</v>
      </c>
      <c r="Q209" s="320">
        <v>1727</v>
      </c>
      <c r="R209" s="320">
        <v>1723</v>
      </c>
      <c r="S209" s="320">
        <v>1684</v>
      </c>
      <c r="T209" s="320">
        <v>1616</v>
      </c>
      <c r="U209" s="320">
        <v>1568</v>
      </c>
      <c r="V209" s="320">
        <v>1561</v>
      </c>
      <c r="W209" s="320">
        <v>1535</v>
      </c>
      <c r="X209" s="320">
        <v>1514</v>
      </c>
      <c r="Y209" s="320">
        <v>1518</v>
      </c>
      <c r="Z209" s="320">
        <v>1507</v>
      </c>
      <c r="AA209" s="320">
        <v>1494</v>
      </c>
      <c r="AB209" s="320">
        <v>1484</v>
      </c>
      <c r="AC209" s="320">
        <v>1496</v>
      </c>
    </row>
    <row r="210" spans="1:29" ht="15" x14ac:dyDescent="0.2">
      <c r="A210" t="str">
        <f t="shared" si="5"/>
        <v>Bornholm70-74 år</v>
      </c>
      <c r="B210" s="241">
        <v>208</v>
      </c>
      <c r="C210" s="170" t="s">
        <v>155</v>
      </c>
      <c r="D210" s="170" t="s">
        <v>1339</v>
      </c>
      <c r="E210" s="320">
        <v>3030</v>
      </c>
      <c r="F210" s="320">
        <v>3016</v>
      </c>
      <c r="G210" s="320">
        <v>2945</v>
      </c>
      <c r="H210" s="320">
        <v>2897</v>
      </c>
      <c r="I210" s="320">
        <v>2882</v>
      </c>
      <c r="J210" s="320">
        <v>2863</v>
      </c>
      <c r="K210" s="320">
        <v>2839</v>
      </c>
      <c r="L210" s="320">
        <v>2863</v>
      </c>
      <c r="M210" s="320">
        <v>2871</v>
      </c>
      <c r="N210" s="320">
        <v>2923</v>
      </c>
      <c r="O210" s="320">
        <v>2991</v>
      </c>
      <c r="P210" s="320">
        <v>3058</v>
      </c>
      <c r="Q210" s="320">
        <v>2990</v>
      </c>
      <c r="R210" s="320">
        <v>2893</v>
      </c>
      <c r="S210" s="320">
        <v>2741</v>
      </c>
      <c r="T210" s="320">
        <v>2588</v>
      </c>
      <c r="U210" s="320">
        <v>2469</v>
      </c>
      <c r="V210" s="320">
        <v>2473</v>
      </c>
      <c r="W210" s="320">
        <v>2477</v>
      </c>
      <c r="X210" s="320">
        <v>2497</v>
      </c>
      <c r="Y210" s="320">
        <v>2513</v>
      </c>
      <c r="Z210" s="320">
        <v>2457</v>
      </c>
      <c r="AA210" s="320">
        <v>2346</v>
      </c>
      <c r="AB210" s="320">
        <v>2304</v>
      </c>
      <c r="AC210" s="320">
        <v>2204</v>
      </c>
    </row>
    <row r="211" spans="1:29" ht="15" x14ac:dyDescent="0.2">
      <c r="A211" t="str">
        <f t="shared" si="5"/>
        <v>Brøndby70-74 år</v>
      </c>
      <c r="B211" s="241">
        <v>210</v>
      </c>
      <c r="C211" s="170" t="s">
        <v>156</v>
      </c>
      <c r="D211" s="170" t="s">
        <v>1339</v>
      </c>
      <c r="E211" s="320">
        <v>1638</v>
      </c>
      <c r="F211" s="320">
        <v>1721</v>
      </c>
      <c r="G211" s="320">
        <v>1795</v>
      </c>
      <c r="H211" s="320">
        <v>1806</v>
      </c>
      <c r="I211" s="320">
        <v>1832</v>
      </c>
      <c r="J211" s="320">
        <v>1878</v>
      </c>
      <c r="K211" s="320">
        <v>1893</v>
      </c>
      <c r="L211" s="320">
        <v>1924</v>
      </c>
      <c r="M211" s="320">
        <v>1997</v>
      </c>
      <c r="N211" s="320">
        <v>2050</v>
      </c>
      <c r="O211" s="320">
        <v>2103</v>
      </c>
      <c r="P211" s="320">
        <v>2133</v>
      </c>
      <c r="Q211" s="320">
        <v>2146</v>
      </c>
      <c r="R211" s="320">
        <v>2130</v>
      </c>
      <c r="S211" s="320">
        <v>2125</v>
      </c>
      <c r="T211" s="320">
        <v>2067</v>
      </c>
      <c r="U211" s="320">
        <v>2025</v>
      </c>
      <c r="V211" s="320">
        <v>2028</v>
      </c>
      <c r="W211" s="320">
        <v>2030</v>
      </c>
      <c r="X211" s="320">
        <v>2043</v>
      </c>
      <c r="Y211" s="320">
        <v>2099</v>
      </c>
      <c r="Z211" s="320">
        <v>2112</v>
      </c>
      <c r="AA211" s="320">
        <v>2093</v>
      </c>
      <c r="AB211" s="320">
        <v>2119</v>
      </c>
      <c r="AC211" s="320">
        <v>2104</v>
      </c>
    </row>
    <row r="212" spans="1:29" ht="15" x14ac:dyDescent="0.2">
      <c r="A212" t="str">
        <f t="shared" si="5"/>
        <v>Brønderslev70-74 år</v>
      </c>
      <c r="B212" s="241">
        <v>211</v>
      </c>
      <c r="C212" s="170" t="s">
        <v>233</v>
      </c>
      <c r="D212" s="170" t="s">
        <v>1339</v>
      </c>
      <c r="E212" s="320">
        <v>2005</v>
      </c>
      <c r="F212" s="320">
        <v>2030</v>
      </c>
      <c r="G212" s="320">
        <v>2041</v>
      </c>
      <c r="H212" s="320">
        <v>2033</v>
      </c>
      <c r="I212" s="320">
        <v>2026</v>
      </c>
      <c r="J212" s="320">
        <v>2059</v>
      </c>
      <c r="K212" s="320">
        <v>2072</v>
      </c>
      <c r="L212" s="320">
        <v>2134</v>
      </c>
      <c r="M212" s="320">
        <v>2170</v>
      </c>
      <c r="N212" s="320">
        <v>2263</v>
      </c>
      <c r="O212" s="320">
        <v>2309</v>
      </c>
      <c r="P212" s="320">
        <v>2348</v>
      </c>
      <c r="Q212" s="320">
        <v>2352</v>
      </c>
      <c r="R212" s="320">
        <v>2356</v>
      </c>
      <c r="S212" s="320">
        <v>2271</v>
      </c>
      <c r="T212" s="320">
        <v>2179</v>
      </c>
      <c r="U212" s="320">
        <v>2150</v>
      </c>
      <c r="V212" s="320">
        <v>2102</v>
      </c>
      <c r="W212" s="320">
        <v>2099</v>
      </c>
      <c r="X212" s="320">
        <v>2098</v>
      </c>
      <c r="Y212" s="320">
        <v>2134</v>
      </c>
      <c r="Z212" s="320">
        <v>2107</v>
      </c>
      <c r="AA212" s="320">
        <v>2072</v>
      </c>
      <c r="AB212" s="320">
        <v>2044</v>
      </c>
      <c r="AC212" s="320">
        <v>2000</v>
      </c>
    </row>
    <row r="213" spans="1:29" ht="15" x14ac:dyDescent="0.2">
      <c r="A213" t="str">
        <f t="shared" si="5"/>
        <v>Christiansø70-74 år</v>
      </c>
      <c r="B213" s="241">
        <v>212</v>
      </c>
      <c r="C213" s="170" t="s">
        <v>1425</v>
      </c>
      <c r="D213" s="170" t="s">
        <v>1339</v>
      </c>
      <c r="E213" s="320">
        <v>0</v>
      </c>
      <c r="F213" s="320">
        <v>0</v>
      </c>
      <c r="G213" s="320">
        <v>0</v>
      </c>
      <c r="H213" s="320">
        <v>0</v>
      </c>
      <c r="I213" s="320">
        <v>0</v>
      </c>
      <c r="J213" s="320">
        <v>0</v>
      </c>
      <c r="K213" s="320">
        <v>0</v>
      </c>
      <c r="L213" s="320">
        <v>0</v>
      </c>
      <c r="M213" s="320">
        <v>0</v>
      </c>
      <c r="N213" s="320">
        <v>0</v>
      </c>
      <c r="O213" s="320">
        <v>0</v>
      </c>
      <c r="P213" s="320">
        <v>0</v>
      </c>
      <c r="Q213" s="320">
        <v>0</v>
      </c>
      <c r="R213" s="320">
        <v>0</v>
      </c>
      <c r="S213" s="320">
        <v>0</v>
      </c>
      <c r="T213" s="320">
        <v>0</v>
      </c>
      <c r="U213" s="320">
        <v>0</v>
      </c>
      <c r="V213" s="320">
        <v>0</v>
      </c>
      <c r="W213" s="320">
        <v>0</v>
      </c>
      <c r="X213" s="320">
        <v>0</v>
      </c>
      <c r="Y213" s="320">
        <v>0</v>
      </c>
      <c r="Z213" s="320">
        <v>0</v>
      </c>
      <c r="AA213" s="320">
        <v>0</v>
      </c>
      <c r="AB213" s="320">
        <v>0</v>
      </c>
      <c r="AC213" s="320">
        <v>0</v>
      </c>
    </row>
    <row r="214" spans="1:29" ht="15" x14ac:dyDescent="0.2">
      <c r="A214" t="str">
        <f t="shared" si="5"/>
        <v>Dragør70-74 år</v>
      </c>
      <c r="B214" s="241">
        <v>213</v>
      </c>
      <c r="C214" s="170" t="s">
        <v>157</v>
      </c>
      <c r="D214" s="170" t="s">
        <v>1339</v>
      </c>
      <c r="E214" s="320">
        <v>798</v>
      </c>
      <c r="F214" s="320">
        <v>798</v>
      </c>
      <c r="G214" s="320">
        <v>801</v>
      </c>
      <c r="H214" s="320">
        <v>788</v>
      </c>
      <c r="I214" s="320">
        <v>805</v>
      </c>
      <c r="J214" s="320">
        <v>818</v>
      </c>
      <c r="K214" s="320">
        <v>817</v>
      </c>
      <c r="L214" s="320">
        <v>800</v>
      </c>
      <c r="M214" s="320">
        <v>828</v>
      </c>
      <c r="N214" s="320">
        <v>853</v>
      </c>
      <c r="O214" s="320">
        <v>879</v>
      </c>
      <c r="P214" s="320">
        <v>921</v>
      </c>
      <c r="Q214" s="320">
        <v>971</v>
      </c>
      <c r="R214" s="320">
        <v>946</v>
      </c>
      <c r="S214" s="320">
        <v>937</v>
      </c>
      <c r="T214" s="320">
        <v>902</v>
      </c>
      <c r="U214" s="320">
        <v>868</v>
      </c>
      <c r="V214" s="320">
        <v>844</v>
      </c>
      <c r="W214" s="320">
        <v>848</v>
      </c>
      <c r="X214" s="320">
        <v>852</v>
      </c>
      <c r="Y214" s="320">
        <v>863</v>
      </c>
      <c r="Z214" s="320">
        <v>856</v>
      </c>
      <c r="AA214" s="320">
        <v>847</v>
      </c>
      <c r="AB214" s="320">
        <v>864</v>
      </c>
      <c r="AC214" s="320">
        <v>848</v>
      </c>
    </row>
    <row r="215" spans="1:29" ht="15" x14ac:dyDescent="0.2">
      <c r="A215" t="str">
        <f t="shared" si="5"/>
        <v>Egedal70-74 år</v>
      </c>
      <c r="B215" s="241">
        <v>214</v>
      </c>
      <c r="C215" s="170" t="s">
        <v>158</v>
      </c>
      <c r="D215" s="170" t="s">
        <v>1339</v>
      </c>
      <c r="E215" s="320">
        <v>1755</v>
      </c>
      <c r="F215" s="320">
        <v>1752</v>
      </c>
      <c r="G215" s="320">
        <v>1810</v>
      </c>
      <c r="H215" s="320">
        <v>1881</v>
      </c>
      <c r="I215" s="320">
        <v>1939</v>
      </c>
      <c r="J215" s="320">
        <v>2032</v>
      </c>
      <c r="K215" s="320">
        <v>2089</v>
      </c>
      <c r="L215" s="320">
        <v>2188</v>
      </c>
      <c r="M215" s="320">
        <v>2291</v>
      </c>
      <c r="N215" s="320">
        <v>2435</v>
      </c>
      <c r="O215" s="320">
        <v>2575</v>
      </c>
      <c r="P215" s="320">
        <v>2706</v>
      </c>
      <c r="Q215" s="320">
        <v>2776</v>
      </c>
      <c r="R215" s="320">
        <v>2788</v>
      </c>
      <c r="S215" s="320">
        <v>2751</v>
      </c>
      <c r="T215" s="320">
        <v>2677</v>
      </c>
      <c r="U215" s="320">
        <v>2626</v>
      </c>
      <c r="V215" s="320">
        <v>2609</v>
      </c>
      <c r="W215" s="320">
        <v>2570</v>
      </c>
      <c r="X215" s="320">
        <v>2579</v>
      </c>
      <c r="Y215" s="320">
        <v>2593</v>
      </c>
      <c r="Z215" s="320">
        <v>2506</v>
      </c>
      <c r="AA215" s="320">
        <v>2402</v>
      </c>
      <c r="AB215" s="320">
        <v>2337</v>
      </c>
      <c r="AC215" s="320">
        <v>2255</v>
      </c>
    </row>
    <row r="216" spans="1:29" ht="15" x14ac:dyDescent="0.2">
      <c r="A216" t="str">
        <f t="shared" si="5"/>
        <v>Esbjerg70-74 år</v>
      </c>
      <c r="B216" s="241">
        <v>215</v>
      </c>
      <c r="C216" s="170" t="s">
        <v>196</v>
      </c>
      <c r="D216" s="170" t="s">
        <v>1339</v>
      </c>
      <c r="E216" s="320">
        <v>6413</v>
      </c>
      <c r="F216" s="320">
        <v>6487</v>
      </c>
      <c r="G216" s="320">
        <v>6608</v>
      </c>
      <c r="H216" s="320">
        <v>6565</v>
      </c>
      <c r="I216" s="320">
        <v>6632</v>
      </c>
      <c r="J216" s="320">
        <v>6667</v>
      </c>
      <c r="K216" s="320">
        <v>6739</v>
      </c>
      <c r="L216" s="320">
        <v>6795</v>
      </c>
      <c r="M216" s="320">
        <v>6898</v>
      </c>
      <c r="N216" s="320">
        <v>7075</v>
      </c>
      <c r="O216" s="320">
        <v>7192</v>
      </c>
      <c r="P216" s="320">
        <v>7423</v>
      </c>
      <c r="Q216" s="320">
        <v>7463</v>
      </c>
      <c r="R216" s="320">
        <v>7374</v>
      </c>
      <c r="S216" s="320">
        <v>7174</v>
      </c>
      <c r="T216" s="320">
        <v>7024</v>
      </c>
      <c r="U216" s="320">
        <v>6780</v>
      </c>
      <c r="V216" s="320">
        <v>6728</v>
      </c>
      <c r="W216" s="320">
        <v>6732</v>
      </c>
      <c r="X216" s="320">
        <v>6665</v>
      </c>
      <c r="Y216" s="320">
        <v>6671</v>
      </c>
      <c r="Z216" s="320">
        <v>6524</v>
      </c>
      <c r="AA216" s="320">
        <v>6373</v>
      </c>
      <c r="AB216" s="320">
        <v>6190</v>
      </c>
      <c r="AC216" s="320">
        <v>6114</v>
      </c>
    </row>
    <row r="217" spans="1:29" ht="15" x14ac:dyDescent="0.2">
      <c r="A217" t="str">
        <f t="shared" si="5"/>
        <v>Faaborg-Midtfyn70-74 år</v>
      </c>
      <c r="B217" s="241">
        <v>216</v>
      </c>
      <c r="C217" s="170" t="s">
        <v>198</v>
      </c>
      <c r="D217" s="170" t="s">
        <v>1339</v>
      </c>
      <c r="E217" s="320">
        <v>3158</v>
      </c>
      <c r="F217" s="320">
        <v>3226</v>
      </c>
      <c r="G217" s="320">
        <v>3224</v>
      </c>
      <c r="H217" s="320">
        <v>3240</v>
      </c>
      <c r="I217" s="320">
        <v>3267</v>
      </c>
      <c r="J217" s="320">
        <v>3276</v>
      </c>
      <c r="K217" s="320">
        <v>3323</v>
      </c>
      <c r="L217" s="320">
        <v>3440</v>
      </c>
      <c r="M217" s="320">
        <v>3532</v>
      </c>
      <c r="N217" s="320">
        <v>3625</v>
      </c>
      <c r="O217" s="320">
        <v>3720</v>
      </c>
      <c r="P217" s="320">
        <v>3803</v>
      </c>
      <c r="Q217" s="320">
        <v>3841</v>
      </c>
      <c r="R217" s="320">
        <v>3818</v>
      </c>
      <c r="S217" s="320">
        <v>3720</v>
      </c>
      <c r="T217" s="320">
        <v>3639</v>
      </c>
      <c r="U217" s="320">
        <v>3583</v>
      </c>
      <c r="V217" s="320">
        <v>3525</v>
      </c>
      <c r="W217" s="320">
        <v>3476</v>
      </c>
      <c r="X217" s="320">
        <v>3485</v>
      </c>
      <c r="Y217" s="320">
        <v>3470</v>
      </c>
      <c r="Z217" s="320">
        <v>3404</v>
      </c>
      <c r="AA217" s="320">
        <v>3292</v>
      </c>
      <c r="AB217" s="320">
        <v>3253</v>
      </c>
      <c r="AC217" s="320">
        <v>3161</v>
      </c>
    </row>
    <row r="218" spans="1:29" ht="15" x14ac:dyDescent="0.2">
      <c r="A218" t="str">
        <f t="shared" si="5"/>
        <v>Fanø70-74 år</v>
      </c>
      <c r="B218" s="241">
        <v>217</v>
      </c>
      <c r="C218" s="170" t="s">
        <v>17</v>
      </c>
      <c r="D218" s="170" t="s">
        <v>1339</v>
      </c>
      <c r="E218" s="320">
        <v>332</v>
      </c>
      <c r="F218" s="320">
        <v>325</v>
      </c>
      <c r="G218" s="320">
        <v>321</v>
      </c>
      <c r="H218" s="320">
        <v>323</v>
      </c>
      <c r="I218" s="320">
        <v>302</v>
      </c>
      <c r="J218" s="320">
        <v>301</v>
      </c>
      <c r="K218" s="320">
        <v>291</v>
      </c>
      <c r="L218" s="320">
        <v>278</v>
      </c>
      <c r="M218" s="320">
        <v>274</v>
      </c>
      <c r="N218" s="320">
        <v>273</v>
      </c>
      <c r="O218" s="320">
        <v>277</v>
      </c>
      <c r="P218" s="320">
        <v>285</v>
      </c>
      <c r="Q218" s="320">
        <v>296</v>
      </c>
      <c r="R218" s="320">
        <v>294</v>
      </c>
      <c r="S218" s="320">
        <v>298</v>
      </c>
      <c r="T218" s="320">
        <v>284</v>
      </c>
      <c r="U218" s="320">
        <v>279</v>
      </c>
      <c r="V218" s="320">
        <v>271</v>
      </c>
      <c r="W218" s="320">
        <v>271</v>
      </c>
      <c r="X218" s="320">
        <v>272</v>
      </c>
      <c r="Y218" s="320">
        <v>276</v>
      </c>
      <c r="Z218" s="320">
        <v>272</v>
      </c>
      <c r="AA218" s="320">
        <v>258</v>
      </c>
      <c r="AB218" s="320">
        <v>256</v>
      </c>
      <c r="AC218" s="320">
        <v>245</v>
      </c>
    </row>
    <row r="219" spans="1:29" ht="15" x14ac:dyDescent="0.2">
      <c r="A219" t="str">
        <f t="shared" si="5"/>
        <v>Favrskov70-74 år</v>
      </c>
      <c r="B219" s="241">
        <v>218</v>
      </c>
      <c r="C219" s="170" t="s">
        <v>215</v>
      </c>
      <c r="D219" s="170" t="s">
        <v>1339</v>
      </c>
      <c r="E219" s="320">
        <v>2364</v>
      </c>
      <c r="F219" s="320">
        <v>2315</v>
      </c>
      <c r="G219" s="320">
        <v>2294</v>
      </c>
      <c r="H219" s="320">
        <v>2272</v>
      </c>
      <c r="I219" s="320">
        <v>2260</v>
      </c>
      <c r="J219" s="320">
        <v>2289</v>
      </c>
      <c r="K219" s="320">
        <v>2359</v>
      </c>
      <c r="L219" s="320">
        <v>2409</v>
      </c>
      <c r="M219" s="320">
        <v>2487</v>
      </c>
      <c r="N219" s="320">
        <v>2612</v>
      </c>
      <c r="O219" s="320">
        <v>2658</v>
      </c>
      <c r="P219" s="320">
        <v>2775</v>
      </c>
      <c r="Q219" s="320">
        <v>2818</v>
      </c>
      <c r="R219" s="320">
        <v>2833</v>
      </c>
      <c r="S219" s="320">
        <v>2788</v>
      </c>
      <c r="T219" s="320">
        <v>2772</v>
      </c>
      <c r="U219" s="320">
        <v>2724</v>
      </c>
      <c r="V219" s="320">
        <v>2777</v>
      </c>
      <c r="W219" s="320">
        <v>2823</v>
      </c>
      <c r="X219" s="320">
        <v>2860</v>
      </c>
      <c r="Y219" s="320">
        <v>2888</v>
      </c>
      <c r="Z219" s="320">
        <v>2861</v>
      </c>
      <c r="AA219" s="320">
        <v>2772</v>
      </c>
      <c r="AB219" s="320">
        <v>2700</v>
      </c>
      <c r="AC219" s="320">
        <v>2620</v>
      </c>
    </row>
    <row r="220" spans="1:29" ht="15" x14ac:dyDescent="0.2">
      <c r="A220" t="str">
        <f t="shared" si="5"/>
        <v>Faxe70-74 år</v>
      </c>
      <c r="B220" s="241">
        <v>219</v>
      </c>
      <c r="C220" s="170" t="s">
        <v>177</v>
      </c>
      <c r="D220" s="170" t="s">
        <v>1339</v>
      </c>
      <c r="E220" s="320">
        <v>2157</v>
      </c>
      <c r="F220" s="320">
        <v>2216</v>
      </c>
      <c r="G220" s="320">
        <v>2255</v>
      </c>
      <c r="H220" s="320">
        <v>2285</v>
      </c>
      <c r="I220" s="320">
        <v>2332</v>
      </c>
      <c r="J220" s="320">
        <v>2392</v>
      </c>
      <c r="K220" s="320">
        <v>2403</v>
      </c>
      <c r="L220" s="320">
        <v>2464</v>
      </c>
      <c r="M220" s="320">
        <v>2586</v>
      </c>
      <c r="N220" s="320">
        <v>2681</v>
      </c>
      <c r="O220" s="320">
        <v>2765</v>
      </c>
      <c r="P220" s="320">
        <v>2895</v>
      </c>
      <c r="Q220" s="320">
        <v>2923</v>
      </c>
      <c r="R220" s="320">
        <v>2871</v>
      </c>
      <c r="S220" s="320">
        <v>2782</v>
      </c>
      <c r="T220" s="320">
        <v>2713</v>
      </c>
      <c r="U220" s="320">
        <v>2611</v>
      </c>
      <c r="V220" s="320">
        <v>2594</v>
      </c>
      <c r="W220" s="320">
        <v>2587</v>
      </c>
      <c r="X220" s="320">
        <v>2620</v>
      </c>
      <c r="Y220" s="320">
        <v>2626</v>
      </c>
      <c r="Z220" s="320">
        <v>2593</v>
      </c>
      <c r="AA220" s="320">
        <v>2509</v>
      </c>
      <c r="AB220" s="320">
        <v>2447</v>
      </c>
      <c r="AC220" s="320">
        <v>2371</v>
      </c>
    </row>
    <row r="221" spans="1:29" ht="15" x14ac:dyDescent="0.2">
      <c r="A221" t="str">
        <f t="shared" si="5"/>
        <v>Fredensborg70-74 år</v>
      </c>
      <c r="B221" s="241">
        <v>220</v>
      </c>
      <c r="C221" s="170" t="s">
        <v>159</v>
      </c>
      <c r="D221" s="170" t="s">
        <v>1339</v>
      </c>
      <c r="E221" s="320">
        <v>2378</v>
      </c>
      <c r="F221" s="320">
        <v>2336</v>
      </c>
      <c r="G221" s="320">
        <v>2346</v>
      </c>
      <c r="H221" s="320">
        <v>2335</v>
      </c>
      <c r="I221" s="320">
        <v>2316</v>
      </c>
      <c r="J221" s="320">
        <v>2396</v>
      </c>
      <c r="K221" s="320">
        <v>2440</v>
      </c>
      <c r="L221" s="320">
        <v>2478</v>
      </c>
      <c r="M221" s="320">
        <v>2582</v>
      </c>
      <c r="N221" s="320">
        <v>2672</v>
      </c>
      <c r="O221" s="320">
        <v>2749</v>
      </c>
      <c r="P221" s="320">
        <v>2865</v>
      </c>
      <c r="Q221" s="320">
        <v>2902</v>
      </c>
      <c r="R221" s="320">
        <v>2884</v>
      </c>
      <c r="S221" s="320">
        <v>2850</v>
      </c>
      <c r="T221" s="320">
        <v>2761</v>
      </c>
      <c r="U221" s="320">
        <v>2701</v>
      </c>
      <c r="V221" s="320">
        <v>2644</v>
      </c>
      <c r="W221" s="320">
        <v>2611</v>
      </c>
      <c r="X221" s="320">
        <v>2596</v>
      </c>
      <c r="Y221" s="320">
        <v>2597</v>
      </c>
      <c r="Z221" s="320">
        <v>2523</v>
      </c>
      <c r="AA221" s="320">
        <v>2474</v>
      </c>
      <c r="AB221" s="320">
        <v>2436</v>
      </c>
      <c r="AC221" s="320">
        <v>2378</v>
      </c>
    </row>
    <row r="222" spans="1:29" ht="15" x14ac:dyDescent="0.2">
      <c r="A222" t="str">
        <f t="shared" si="5"/>
        <v>Fredericia70-74 år</v>
      </c>
      <c r="B222" s="241">
        <v>221</v>
      </c>
      <c r="C222" s="170" t="s">
        <v>197</v>
      </c>
      <c r="D222" s="170" t="s">
        <v>1339</v>
      </c>
      <c r="E222" s="320">
        <v>2700</v>
      </c>
      <c r="F222" s="320">
        <v>2756</v>
      </c>
      <c r="G222" s="320">
        <v>2833</v>
      </c>
      <c r="H222" s="320">
        <v>2904</v>
      </c>
      <c r="I222" s="320">
        <v>2957</v>
      </c>
      <c r="J222" s="320">
        <v>3035</v>
      </c>
      <c r="K222" s="320">
        <v>3075</v>
      </c>
      <c r="L222" s="320">
        <v>3197</v>
      </c>
      <c r="M222" s="320">
        <v>3336</v>
      </c>
      <c r="N222" s="320">
        <v>3520</v>
      </c>
      <c r="O222" s="320">
        <v>3644</v>
      </c>
      <c r="P222" s="320">
        <v>3843</v>
      </c>
      <c r="Q222" s="320">
        <v>3883</v>
      </c>
      <c r="R222" s="320">
        <v>3834</v>
      </c>
      <c r="S222" s="320">
        <v>3758</v>
      </c>
      <c r="T222" s="320">
        <v>3697</v>
      </c>
      <c r="U222" s="320">
        <v>3607</v>
      </c>
      <c r="V222" s="320">
        <v>3632</v>
      </c>
      <c r="W222" s="320">
        <v>3662</v>
      </c>
      <c r="X222" s="320">
        <v>3655</v>
      </c>
      <c r="Y222" s="320">
        <v>3664</v>
      </c>
      <c r="Z222" s="320">
        <v>3623</v>
      </c>
      <c r="AA222" s="320">
        <v>3536</v>
      </c>
      <c r="AB222" s="320">
        <v>3444</v>
      </c>
      <c r="AC222" s="320">
        <v>3405</v>
      </c>
    </row>
    <row r="223" spans="1:29" ht="15" x14ac:dyDescent="0.2">
      <c r="A223" t="str">
        <f t="shared" si="5"/>
        <v>Frederiksberg70-74 år</v>
      </c>
      <c r="B223" s="241">
        <v>222</v>
      </c>
      <c r="C223" s="170" t="s">
        <v>151</v>
      </c>
      <c r="D223" s="170" t="s">
        <v>1339</v>
      </c>
      <c r="E223" s="320">
        <v>3994</v>
      </c>
      <c r="F223" s="320">
        <v>3992</v>
      </c>
      <c r="G223" s="320">
        <v>3947</v>
      </c>
      <c r="H223" s="320">
        <v>3978</v>
      </c>
      <c r="I223" s="320">
        <v>3959</v>
      </c>
      <c r="J223" s="320">
        <v>4107</v>
      </c>
      <c r="K223" s="320">
        <v>4119</v>
      </c>
      <c r="L223" s="320">
        <v>4266</v>
      </c>
      <c r="M223" s="320">
        <v>4453</v>
      </c>
      <c r="N223" s="320">
        <v>4692</v>
      </c>
      <c r="O223" s="320">
        <v>4948</v>
      </c>
      <c r="P223" s="320">
        <v>5225</v>
      </c>
      <c r="Q223" s="320">
        <v>5372</v>
      </c>
      <c r="R223" s="320">
        <v>5351</v>
      </c>
      <c r="S223" s="320">
        <v>5205</v>
      </c>
      <c r="T223" s="320">
        <v>5108</v>
      </c>
      <c r="U223" s="320">
        <v>5037</v>
      </c>
      <c r="V223" s="320">
        <v>5043</v>
      </c>
      <c r="W223" s="320">
        <v>5111</v>
      </c>
      <c r="X223" s="320">
        <v>5266</v>
      </c>
      <c r="Y223" s="320">
        <v>5327</v>
      </c>
      <c r="Z223" s="320">
        <v>5254</v>
      </c>
      <c r="AA223" s="320">
        <v>5162</v>
      </c>
      <c r="AB223" s="320">
        <v>5050</v>
      </c>
      <c r="AC223" s="320">
        <v>4911</v>
      </c>
    </row>
    <row r="224" spans="1:29" ht="15" x14ac:dyDescent="0.2">
      <c r="A224" t="str">
        <f t="shared" si="5"/>
        <v>Frederikshavn70-74 år</v>
      </c>
      <c r="B224" s="241">
        <v>223</v>
      </c>
      <c r="C224" s="170" t="s">
        <v>234</v>
      </c>
      <c r="D224" s="170" t="s">
        <v>1339</v>
      </c>
      <c r="E224" s="320">
        <v>3928</v>
      </c>
      <c r="F224" s="320">
        <v>4012</v>
      </c>
      <c r="G224" s="320">
        <v>4068</v>
      </c>
      <c r="H224" s="320">
        <v>4055</v>
      </c>
      <c r="I224" s="320">
        <v>4091</v>
      </c>
      <c r="J224" s="320">
        <v>4165</v>
      </c>
      <c r="K224" s="320">
        <v>4232</v>
      </c>
      <c r="L224" s="320">
        <v>4230</v>
      </c>
      <c r="M224" s="320">
        <v>4346</v>
      </c>
      <c r="N224" s="320">
        <v>4409</v>
      </c>
      <c r="O224" s="320">
        <v>4482</v>
      </c>
      <c r="P224" s="320">
        <v>4596</v>
      </c>
      <c r="Q224" s="320">
        <v>4658</v>
      </c>
      <c r="R224" s="320">
        <v>4548</v>
      </c>
      <c r="S224" s="320">
        <v>4437</v>
      </c>
      <c r="T224" s="320">
        <v>4215</v>
      </c>
      <c r="U224" s="320">
        <v>3999</v>
      </c>
      <c r="V224" s="320">
        <v>3909</v>
      </c>
      <c r="W224" s="320">
        <v>3815</v>
      </c>
      <c r="X224" s="320">
        <v>3810</v>
      </c>
      <c r="Y224" s="320">
        <v>3817</v>
      </c>
      <c r="Z224" s="320">
        <v>3748</v>
      </c>
      <c r="AA224" s="320">
        <v>3642</v>
      </c>
      <c r="AB224" s="320">
        <v>3612</v>
      </c>
      <c r="AC224" s="320">
        <v>3484</v>
      </c>
    </row>
    <row r="225" spans="1:29" ht="15" x14ac:dyDescent="0.2">
      <c r="A225" t="str">
        <f t="shared" si="5"/>
        <v>Frederikssund70-74 år</v>
      </c>
      <c r="B225" s="241">
        <v>224</v>
      </c>
      <c r="C225" s="170" t="s">
        <v>160</v>
      </c>
      <c r="D225" s="170" t="s">
        <v>1339</v>
      </c>
      <c r="E225" s="320">
        <v>2713</v>
      </c>
      <c r="F225" s="320">
        <v>2717</v>
      </c>
      <c r="G225" s="320">
        <v>2829</v>
      </c>
      <c r="H225" s="320">
        <v>2818</v>
      </c>
      <c r="I225" s="320">
        <v>2884</v>
      </c>
      <c r="J225" s="320">
        <v>3014</v>
      </c>
      <c r="K225" s="320">
        <v>3105</v>
      </c>
      <c r="L225" s="320">
        <v>3212</v>
      </c>
      <c r="M225" s="320">
        <v>3419</v>
      </c>
      <c r="N225" s="320">
        <v>3633</v>
      </c>
      <c r="O225" s="320">
        <v>3785</v>
      </c>
      <c r="P225" s="320">
        <v>3946</v>
      </c>
      <c r="Q225" s="320">
        <v>3992</v>
      </c>
      <c r="R225" s="320">
        <v>3952</v>
      </c>
      <c r="S225" s="320">
        <v>3810</v>
      </c>
      <c r="T225" s="320">
        <v>3685</v>
      </c>
      <c r="U225" s="320">
        <v>3610</v>
      </c>
      <c r="V225" s="320">
        <v>3598</v>
      </c>
      <c r="W225" s="320">
        <v>3582</v>
      </c>
      <c r="X225" s="320">
        <v>3609</v>
      </c>
      <c r="Y225" s="320">
        <v>3633</v>
      </c>
      <c r="Z225" s="320">
        <v>3544</v>
      </c>
      <c r="AA225" s="320">
        <v>3393</v>
      </c>
      <c r="AB225" s="320">
        <v>3278</v>
      </c>
      <c r="AC225" s="320">
        <v>3169</v>
      </c>
    </row>
    <row r="226" spans="1:29" ht="15" x14ac:dyDescent="0.2">
      <c r="A226" t="str">
        <f t="shared" si="5"/>
        <v>Furesø70-74 år</v>
      </c>
      <c r="B226" s="241">
        <v>225</v>
      </c>
      <c r="C226" s="170" t="s">
        <v>161</v>
      </c>
      <c r="D226" s="170" t="s">
        <v>1339</v>
      </c>
      <c r="E226" s="320">
        <v>2035</v>
      </c>
      <c r="F226" s="320">
        <v>2035</v>
      </c>
      <c r="G226" s="320">
        <v>2056</v>
      </c>
      <c r="H226" s="320">
        <v>2107</v>
      </c>
      <c r="I226" s="320">
        <v>2103</v>
      </c>
      <c r="J226" s="320">
        <v>2147</v>
      </c>
      <c r="K226" s="320">
        <v>2199</v>
      </c>
      <c r="L226" s="320">
        <v>2264</v>
      </c>
      <c r="M226" s="320">
        <v>2365</v>
      </c>
      <c r="N226" s="320">
        <v>2499</v>
      </c>
      <c r="O226" s="320">
        <v>2578</v>
      </c>
      <c r="P226" s="320">
        <v>2701</v>
      </c>
      <c r="Q226" s="320">
        <v>2738</v>
      </c>
      <c r="R226" s="320">
        <v>2727</v>
      </c>
      <c r="S226" s="320">
        <v>2641</v>
      </c>
      <c r="T226" s="320">
        <v>2566</v>
      </c>
      <c r="U226" s="320">
        <v>2487</v>
      </c>
      <c r="V226" s="320">
        <v>2463</v>
      </c>
      <c r="W226" s="320">
        <v>2436</v>
      </c>
      <c r="X226" s="320">
        <v>2478</v>
      </c>
      <c r="Y226" s="320">
        <v>2527</v>
      </c>
      <c r="Z226" s="320">
        <v>2479</v>
      </c>
      <c r="AA226" s="320">
        <v>2429</v>
      </c>
      <c r="AB226" s="320">
        <v>2394</v>
      </c>
      <c r="AC226" s="320">
        <v>2329</v>
      </c>
    </row>
    <row r="227" spans="1:29" ht="15" x14ac:dyDescent="0.2">
      <c r="A227" t="str">
        <f t="shared" si="5"/>
        <v>Gentofte70-74 år</v>
      </c>
      <c r="B227" s="241">
        <v>226</v>
      </c>
      <c r="C227" s="170" t="s">
        <v>162</v>
      </c>
      <c r="D227" s="170" t="s">
        <v>1339</v>
      </c>
      <c r="E227" s="320">
        <v>3552</v>
      </c>
      <c r="F227" s="320">
        <v>3540</v>
      </c>
      <c r="G227" s="320">
        <v>3558</v>
      </c>
      <c r="H227" s="320">
        <v>3587</v>
      </c>
      <c r="I227" s="320">
        <v>3669</v>
      </c>
      <c r="J227" s="320">
        <v>3761</v>
      </c>
      <c r="K227" s="320">
        <v>3818</v>
      </c>
      <c r="L227" s="320">
        <v>3910</v>
      </c>
      <c r="M227" s="320">
        <v>4029</v>
      </c>
      <c r="N227" s="320">
        <v>4204</v>
      </c>
      <c r="O227" s="320">
        <v>4383</v>
      </c>
      <c r="P227" s="320">
        <v>4609</v>
      </c>
      <c r="Q227" s="320">
        <v>4713</v>
      </c>
      <c r="R227" s="320">
        <v>4689</v>
      </c>
      <c r="S227" s="320">
        <v>4584</v>
      </c>
      <c r="T227" s="320">
        <v>4447</v>
      </c>
      <c r="U227" s="320">
        <v>4366</v>
      </c>
      <c r="V227" s="320">
        <v>4306</v>
      </c>
      <c r="W227" s="320">
        <v>4308</v>
      </c>
      <c r="X227" s="320">
        <v>4364</v>
      </c>
      <c r="Y227" s="320">
        <v>4373</v>
      </c>
      <c r="Z227" s="320">
        <v>4258</v>
      </c>
      <c r="AA227" s="320">
        <v>4127</v>
      </c>
      <c r="AB227" s="320">
        <v>4038</v>
      </c>
      <c r="AC227" s="320">
        <v>3923</v>
      </c>
    </row>
    <row r="228" spans="1:29" ht="15" x14ac:dyDescent="0.2">
      <c r="A228" t="str">
        <f t="shared" si="5"/>
        <v>Gladsaxe70-74 år</v>
      </c>
      <c r="B228" s="241">
        <v>227</v>
      </c>
      <c r="C228" s="170" t="s">
        <v>163</v>
      </c>
      <c r="D228" s="170" t="s">
        <v>1339</v>
      </c>
      <c r="E228" s="320">
        <v>2932</v>
      </c>
      <c r="F228" s="320">
        <v>2908</v>
      </c>
      <c r="G228" s="320">
        <v>2931</v>
      </c>
      <c r="H228" s="320">
        <v>2961</v>
      </c>
      <c r="I228" s="320">
        <v>2998</v>
      </c>
      <c r="J228" s="320">
        <v>3046</v>
      </c>
      <c r="K228" s="320">
        <v>3082</v>
      </c>
      <c r="L228" s="320">
        <v>3139</v>
      </c>
      <c r="M228" s="320">
        <v>3263</v>
      </c>
      <c r="N228" s="320">
        <v>3314</v>
      </c>
      <c r="O228" s="320">
        <v>3407</v>
      </c>
      <c r="P228" s="320">
        <v>3543</v>
      </c>
      <c r="Q228" s="320">
        <v>3569</v>
      </c>
      <c r="R228" s="320">
        <v>3489</v>
      </c>
      <c r="S228" s="320">
        <v>3426</v>
      </c>
      <c r="T228" s="320">
        <v>3322</v>
      </c>
      <c r="U228" s="320">
        <v>3247</v>
      </c>
      <c r="V228" s="320">
        <v>3233</v>
      </c>
      <c r="W228" s="320">
        <v>3280</v>
      </c>
      <c r="X228" s="320">
        <v>3351</v>
      </c>
      <c r="Y228" s="320">
        <v>3424</v>
      </c>
      <c r="Z228" s="320">
        <v>3376</v>
      </c>
      <c r="AA228" s="320">
        <v>3325</v>
      </c>
      <c r="AB228" s="320">
        <v>3271</v>
      </c>
      <c r="AC228" s="320">
        <v>3203</v>
      </c>
    </row>
    <row r="229" spans="1:29" ht="15" x14ac:dyDescent="0.2">
      <c r="A229" t="str">
        <f t="shared" si="5"/>
        <v>Glostrup70-74 år</v>
      </c>
      <c r="B229" s="241">
        <v>228</v>
      </c>
      <c r="C229" s="170" t="s">
        <v>164</v>
      </c>
      <c r="D229" s="170" t="s">
        <v>1339</v>
      </c>
      <c r="E229" s="320">
        <v>933</v>
      </c>
      <c r="F229" s="320">
        <v>943</v>
      </c>
      <c r="G229" s="320">
        <v>970</v>
      </c>
      <c r="H229" s="320">
        <v>1018</v>
      </c>
      <c r="I229" s="320">
        <v>1020</v>
      </c>
      <c r="J229" s="320">
        <v>1053</v>
      </c>
      <c r="K229" s="320">
        <v>1080</v>
      </c>
      <c r="L229" s="320">
        <v>1103</v>
      </c>
      <c r="M229" s="320">
        <v>1135</v>
      </c>
      <c r="N229" s="320">
        <v>1187</v>
      </c>
      <c r="O229" s="320">
        <v>1257</v>
      </c>
      <c r="P229" s="320">
        <v>1347</v>
      </c>
      <c r="Q229" s="320">
        <v>1379</v>
      </c>
      <c r="R229" s="320">
        <v>1357</v>
      </c>
      <c r="S229" s="320">
        <v>1343</v>
      </c>
      <c r="T229" s="320">
        <v>1314</v>
      </c>
      <c r="U229" s="320">
        <v>1274</v>
      </c>
      <c r="V229" s="320">
        <v>1275</v>
      </c>
      <c r="W229" s="320">
        <v>1290</v>
      </c>
      <c r="X229" s="320">
        <v>1296</v>
      </c>
      <c r="Y229" s="320">
        <v>1295</v>
      </c>
      <c r="Z229" s="320">
        <v>1273</v>
      </c>
      <c r="AA229" s="320">
        <v>1246</v>
      </c>
      <c r="AB229" s="320">
        <v>1231</v>
      </c>
      <c r="AC229" s="320">
        <v>1208</v>
      </c>
    </row>
    <row r="230" spans="1:29" ht="15" x14ac:dyDescent="0.2">
      <c r="A230" t="str">
        <f t="shared" si="5"/>
        <v>Greve70-74 år</v>
      </c>
      <c r="B230" s="241">
        <v>229</v>
      </c>
      <c r="C230" s="170" t="s">
        <v>178</v>
      </c>
      <c r="D230" s="170" t="s">
        <v>1339</v>
      </c>
      <c r="E230" s="320">
        <v>2442</v>
      </c>
      <c r="F230" s="320">
        <v>2361</v>
      </c>
      <c r="G230" s="320">
        <v>2348</v>
      </c>
      <c r="H230" s="320">
        <v>2347</v>
      </c>
      <c r="I230" s="320">
        <v>2330</v>
      </c>
      <c r="J230" s="320">
        <v>2351</v>
      </c>
      <c r="K230" s="320">
        <v>2457</v>
      </c>
      <c r="L230" s="320">
        <v>2541</v>
      </c>
      <c r="M230" s="320">
        <v>2688</v>
      </c>
      <c r="N230" s="320">
        <v>2843</v>
      </c>
      <c r="O230" s="320">
        <v>2998</v>
      </c>
      <c r="P230" s="320">
        <v>3181</v>
      </c>
      <c r="Q230" s="320">
        <v>3295</v>
      </c>
      <c r="R230" s="320">
        <v>3292</v>
      </c>
      <c r="S230" s="320">
        <v>3254</v>
      </c>
      <c r="T230" s="320">
        <v>3182</v>
      </c>
      <c r="U230" s="320">
        <v>3112</v>
      </c>
      <c r="V230" s="320">
        <v>3111</v>
      </c>
      <c r="W230" s="320">
        <v>3087</v>
      </c>
      <c r="X230" s="320">
        <v>3110</v>
      </c>
      <c r="Y230" s="320">
        <v>3112</v>
      </c>
      <c r="Z230" s="320">
        <v>3025</v>
      </c>
      <c r="AA230" s="320">
        <v>2910</v>
      </c>
      <c r="AB230" s="320">
        <v>2854</v>
      </c>
      <c r="AC230" s="320">
        <v>2763</v>
      </c>
    </row>
    <row r="231" spans="1:29" ht="15" x14ac:dyDescent="0.2">
      <c r="A231" t="str">
        <f t="shared" si="5"/>
        <v>Gribskov70-74 år</v>
      </c>
      <c r="B231" s="241">
        <v>230</v>
      </c>
      <c r="C231" s="170" t="s">
        <v>165</v>
      </c>
      <c r="D231" s="170" t="s">
        <v>1339</v>
      </c>
      <c r="E231" s="320">
        <v>2797</v>
      </c>
      <c r="F231" s="320">
        <v>2861</v>
      </c>
      <c r="G231" s="320">
        <v>2916</v>
      </c>
      <c r="H231" s="320">
        <v>2993</v>
      </c>
      <c r="I231" s="320">
        <v>3067</v>
      </c>
      <c r="J231" s="320">
        <v>3146</v>
      </c>
      <c r="K231" s="320">
        <v>3234</v>
      </c>
      <c r="L231" s="320">
        <v>3301</v>
      </c>
      <c r="M231" s="320">
        <v>3406</v>
      </c>
      <c r="N231" s="320">
        <v>3538</v>
      </c>
      <c r="O231" s="320">
        <v>3680</v>
      </c>
      <c r="P231" s="320">
        <v>3814</v>
      </c>
      <c r="Q231" s="320">
        <v>3842</v>
      </c>
      <c r="R231" s="320">
        <v>3816</v>
      </c>
      <c r="S231" s="320">
        <v>3719</v>
      </c>
      <c r="T231" s="320">
        <v>3590</v>
      </c>
      <c r="U231" s="320">
        <v>3476</v>
      </c>
      <c r="V231" s="320">
        <v>3470</v>
      </c>
      <c r="W231" s="320">
        <v>3439</v>
      </c>
      <c r="X231" s="320">
        <v>3449</v>
      </c>
      <c r="Y231" s="320">
        <v>3449</v>
      </c>
      <c r="Z231" s="320">
        <v>3365</v>
      </c>
      <c r="AA231" s="320">
        <v>3211</v>
      </c>
      <c r="AB231" s="320">
        <v>3120</v>
      </c>
      <c r="AC231" s="320">
        <v>2999</v>
      </c>
    </row>
    <row r="232" spans="1:29" ht="15" x14ac:dyDescent="0.2">
      <c r="A232" t="str">
        <f t="shared" si="5"/>
        <v>Guldborgsund70-74 år</v>
      </c>
      <c r="B232" s="241">
        <v>231</v>
      </c>
      <c r="C232" s="170" t="s">
        <v>179</v>
      </c>
      <c r="D232" s="170" t="s">
        <v>1339</v>
      </c>
      <c r="E232" s="320">
        <v>4090</v>
      </c>
      <c r="F232" s="320">
        <v>4060</v>
      </c>
      <c r="G232" s="320">
        <v>4008</v>
      </c>
      <c r="H232" s="320">
        <v>4023</v>
      </c>
      <c r="I232" s="320">
        <v>4037</v>
      </c>
      <c r="J232" s="320">
        <v>4035</v>
      </c>
      <c r="K232" s="320">
        <v>4050</v>
      </c>
      <c r="L232" s="320">
        <v>4091</v>
      </c>
      <c r="M232" s="320">
        <v>4170</v>
      </c>
      <c r="N232" s="320">
        <v>4241</v>
      </c>
      <c r="O232" s="320">
        <v>4338</v>
      </c>
      <c r="P232" s="320">
        <v>4490</v>
      </c>
      <c r="Q232" s="320">
        <v>4511</v>
      </c>
      <c r="R232" s="320">
        <v>4393</v>
      </c>
      <c r="S232" s="320">
        <v>4259</v>
      </c>
      <c r="T232" s="320">
        <v>4132</v>
      </c>
      <c r="U232" s="320">
        <v>3998</v>
      </c>
      <c r="V232" s="320">
        <v>3950</v>
      </c>
      <c r="W232" s="320">
        <v>3915</v>
      </c>
      <c r="X232" s="320">
        <v>3945</v>
      </c>
      <c r="Y232" s="320">
        <v>3956</v>
      </c>
      <c r="Z232" s="320">
        <v>3846</v>
      </c>
      <c r="AA232" s="320">
        <v>3735</v>
      </c>
      <c r="AB232" s="320">
        <v>3677</v>
      </c>
      <c r="AC232" s="320">
        <v>3591</v>
      </c>
    </row>
    <row r="233" spans="1:29" ht="15" x14ac:dyDescent="0.2">
      <c r="A233" t="str">
        <f t="shared" si="5"/>
        <v>Haderslev70-74 år</v>
      </c>
      <c r="B233" s="241">
        <v>232</v>
      </c>
      <c r="C233" s="170" t="s">
        <v>199</v>
      </c>
      <c r="D233" s="170" t="s">
        <v>1339</v>
      </c>
      <c r="E233" s="320">
        <v>3315</v>
      </c>
      <c r="F233" s="320">
        <v>3367</v>
      </c>
      <c r="G233" s="320">
        <v>3433</v>
      </c>
      <c r="H233" s="320">
        <v>3395</v>
      </c>
      <c r="I233" s="320">
        <v>3418</v>
      </c>
      <c r="J233" s="320">
        <v>3465</v>
      </c>
      <c r="K233" s="320">
        <v>3506</v>
      </c>
      <c r="L233" s="320">
        <v>3559</v>
      </c>
      <c r="M233" s="320">
        <v>3618</v>
      </c>
      <c r="N233" s="320">
        <v>3688</v>
      </c>
      <c r="O233" s="320">
        <v>3791</v>
      </c>
      <c r="P233" s="320">
        <v>3865</v>
      </c>
      <c r="Q233" s="320">
        <v>3918</v>
      </c>
      <c r="R233" s="320">
        <v>3874</v>
      </c>
      <c r="S233" s="320">
        <v>3789</v>
      </c>
      <c r="T233" s="320">
        <v>3684</v>
      </c>
      <c r="U233" s="320">
        <v>3597</v>
      </c>
      <c r="V233" s="320">
        <v>3538</v>
      </c>
      <c r="W233" s="320">
        <v>3488</v>
      </c>
      <c r="X233" s="320">
        <v>3517</v>
      </c>
      <c r="Y233" s="320">
        <v>3526</v>
      </c>
      <c r="Z233" s="320">
        <v>3451</v>
      </c>
      <c r="AA233" s="320">
        <v>3354</v>
      </c>
      <c r="AB233" s="320">
        <v>3323</v>
      </c>
      <c r="AC233" s="320">
        <v>3260</v>
      </c>
    </row>
    <row r="234" spans="1:29" ht="15" x14ac:dyDescent="0.2">
      <c r="A234" t="str">
        <f t="shared" si="5"/>
        <v>Halsnæs70-74 år</v>
      </c>
      <c r="B234" s="241">
        <v>233</v>
      </c>
      <c r="C234" s="170" t="s">
        <v>276</v>
      </c>
      <c r="D234" s="170" t="s">
        <v>1339</v>
      </c>
      <c r="E234" s="320">
        <v>2212</v>
      </c>
      <c r="F234" s="320">
        <v>2207</v>
      </c>
      <c r="G234" s="320">
        <v>2257</v>
      </c>
      <c r="H234" s="320">
        <v>2275</v>
      </c>
      <c r="I234" s="320">
        <v>2312</v>
      </c>
      <c r="J234" s="320">
        <v>2365</v>
      </c>
      <c r="K234" s="320">
        <v>2427</v>
      </c>
      <c r="L234" s="320">
        <v>2479</v>
      </c>
      <c r="M234" s="320">
        <v>2554</v>
      </c>
      <c r="N234" s="320">
        <v>2647</v>
      </c>
      <c r="O234" s="320">
        <v>2743</v>
      </c>
      <c r="P234" s="320">
        <v>2799</v>
      </c>
      <c r="Q234" s="320">
        <v>2860</v>
      </c>
      <c r="R234" s="320">
        <v>2852</v>
      </c>
      <c r="S234" s="320">
        <v>2762</v>
      </c>
      <c r="T234" s="320">
        <v>2664</v>
      </c>
      <c r="U234" s="320">
        <v>2621</v>
      </c>
      <c r="V234" s="320">
        <v>2576</v>
      </c>
      <c r="W234" s="320">
        <v>2541</v>
      </c>
      <c r="X234" s="320">
        <v>2559</v>
      </c>
      <c r="Y234" s="320">
        <v>2587</v>
      </c>
      <c r="Z234" s="320">
        <v>2541</v>
      </c>
      <c r="AA234" s="320">
        <v>2465</v>
      </c>
      <c r="AB234" s="320">
        <v>2434</v>
      </c>
      <c r="AC234" s="320">
        <v>2368</v>
      </c>
    </row>
    <row r="235" spans="1:29" ht="15" x14ac:dyDescent="0.2">
      <c r="A235" t="str">
        <f t="shared" si="5"/>
        <v>Hedensted70-74 år</v>
      </c>
      <c r="B235" s="241">
        <v>234</v>
      </c>
      <c r="C235" s="170" t="s">
        <v>216</v>
      </c>
      <c r="D235" s="170" t="s">
        <v>1339</v>
      </c>
      <c r="E235" s="320">
        <v>2466</v>
      </c>
      <c r="F235" s="320">
        <v>2575</v>
      </c>
      <c r="G235" s="320">
        <v>2584</v>
      </c>
      <c r="H235" s="320">
        <v>2648</v>
      </c>
      <c r="I235" s="320">
        <v>2688</v>
      </c>
      <c r="J235" s="320">
        <v>2720</v>
      </c>
      <c r="K235" s="320">
        <v>2714</v>
      </c>
      <c r="L235" s="320">
        <v>2818</v>
      </c>
      <c r="M235" s="320">
        <v>2871</v>
      </c>
      <c r="N235" s="320">
        <v>3006</v>
      </c>
      <c r="O235" s="320">
        <v>3135</v>
      </c>
      <c r="P235" s="320">
        <v>3307</v>
      </c>
      <c r="Q235" s="320">
        <v>3344</v>
      </c>
      <c r="R235" s="320">
        <v>3384</v>
      </c>
      <c r="S235" s="320">
        <v>3346</v>
      </c>
      <c r="T235" s="320">
        <v>3294</v>
      </c>
      <c r="U235" s="320">
        <v>3246</v>
      </c>
      <c r="V235" s="320">
        <v>3226</v>
      </c>
      <c r="W235" s="320">
        <v>3222</v>
      </c>
      <c r="X235" s="320">
        <v>3245</v>
      </c>
      <c r="Y235" s="320">
        <v>3254</v>
      </c>
      <c r="Z235" s="320">
        <v>3195</v>
      </c>
      <c r="AA235" s="320">
        <v>3159</v>
      </c>
      <c r="AB235" s="320">
        <v>3078</v>
      </c>
      <c r="AC235" s="320">
        <v>2995</v>
      </c>
    </row>
    <row r="236" spans="1:29" ht="15" x14ac:dyDescent="0.2">
      <c r="A236" t="str">
        <f t="shared" si="5"/>
        <v>Helsingør70-74 år</v>
      </c>
      <c r="B236" s="241">
        <v>235</v>
      </c>
      <c r="C236" s="170" t="s">
        <v>166</v>
      </c>
      <c r="D236" s="170" t="s">
        <v>1339</v>
      </c>
      <c r="E236" s="320">
        <v>3803</v>
      </c>
      <c r="F236" s="320">
        <v>3844</v>
      </c>
      <c r="G236" s="320">
        <v>3919</v>
      </c>
      <c r="H236" s="320">
        <v>3947</v>
      </c>
      <c r="I236" s="320">
        <v>3961</v>
      </c>
      <c r="J236" s="320">
        <v>4072</v>
      </c>
      <c r="K236" s="320">
        <v>4173</v>
      </c>
      <c r="L236" s="320">
        <v>4285</v>
      </c>
      <c r="M236" s="320">
        <v>4453</v>
      </c>
      <c r="N236" s="320">
        <v>4663</v>
      </c>
      <c r="O236" s="320">
        <v>4839</v>
      </c>
      <c r="P236" s="320">
        <v>5027</v>
      </c>
      <c r="Q236" s="320">
        <v>5188</v>
      </c>
      <c r="R236" s="320">
        <v>5199</v>
      </c>
      <c r="S236" s="320">
        <v>5083</v>
      </c>
      <c r="T236" s="320">
        <v>4902</v>
      </c>
      <c r="U236" s="320">
        <v>4791</v>
      </c>
      <c r="V236" s="320">
        <v>4694</v>
      </c>
      <c r="W236" s="320">
        <v>4646</v>
      </c>
      <c r="X236" s="320">
        <v>4662</v>
      </c>
      <c r="Y236" s="320">
        <v>4633</v>
      </c>
      <c r="Z236" s="320">
        <v>4502</v>
      </c>
      <c r="AA236" s="320">
        <v>4350</v>
      </c>
      <c r="AB236" s="320">
        <v>4201</v>
      </c>
      <c r="AC236" s="320">
        <v>4051</v>
      </c>
    </row>
    <row r="237" spans="1:29" ht="15" x14ac:dyDescent="0.2">
      <c r="A237" t="str">
        <f t="shared" si="5"/>
        <v>Herlev70-74 år</v>
      </c>
      <c r="B237" s="241">
        <v>236</v>
      </c>
      <c r="C237" s="170" t="s">
        <v>167</v>
      </c>
      <c r="D237" s="170" t="s">
        <v>1339</v>
      </c>
      <c r="E237" s="320">
        <v>1392</v>
      </c>
      <c r="F237" s="320">
        <v>1419</v>
      </c>
      <c r="G237" s="320">
        <v>1423</v>
      </c>
      <c r="H237" s="320">
        <v>1460</v>
      </c>
      <c r="I237" s="320">
        <v>1467</v>
      </c>
      <c r="J237" s="320">
        <v>1502</v>
      </c>
      <c r="K237" s="320">
        <v>1501</v>
      </c>
      <c r="L237" s="320">
        <v>1505</v>
      </c>
      <c r="M237" s="320">
        <v>1511</v>
      </c>
      <c r="N237" s="320">
        <v>1545</v>
      </c>
      <c r="O237" s="320">
        <v>1577</v>
      </c>
      <c r="P237" s="320">
        <v>1655</v>
      </c>
      <c r="Q237" s="320">
        <v>1675</v>
      </c>
      <c r="R237" s="320">
        <v>1662</v>
      </c>
      <c r="S237" s="320">
        <v>1625</v>
      </c>
      <c r="T237" s="320">
        <v>1576</v>
      </c>
      <c r="U237" s="320">
        <v>1524</v>
      </c>
      <c r="V237" s="320">
        <v>1516</v>
      </c>
      <c r="W237" s="320">
        <v>1517</v>
      </c>
      <c r="X237" s="320">
        <v>1553</v>
      </c>
      <c r="Y237" s="320">
        <v>1601</v>
      </c>
      <c r="Z237" s="320">
        <v>1606</v>
      </c>
      <c r="AA237" s="320">
        <v>1602</v>
      </c>
      <c r="AB237" s="320">
        <v>1609</v>
      </c>
      <c r="AC237" s="320">
        <v>1591</v>
      </c>
    </row>
    <row r="238" spans="1:29" ht="15" x14ac:dyDescent="0.2">
      <c r="A238" t="str">
        <f t="shared" si="5"/>
        <v>Herning70-74 år</v>
      </c>
      <c r="B238" s="241">
        <v>237</v>
      </c>
      <c r="C238" s="170" t="s">
        <v>217</v>
      </c>
      <c r="D238" s="170" t="s">
        <v>1339</v>
      </c>
      <c r="E238" s="320">
        <v>4550</v>
      </c>
      <c r="F238" s="320">
        <v>4557</v>
      </c>
      <c r="G238" s="320">
        <v>4618</v>
      </c>
      <c r="H238" s="320">
        <v>4627</v>
      </c>
      <c r="I238" s="320">
        <v>4676</v>
      </c>
      <c r="J238" s="320">
        <v>4758</v>
      </c>
      <c r="K238" s="320">
        <v>4857</v>
      </c>
      <c r="L238" s="320">
        <v>4917</v>
      </c>
      <c r="M238" s="320">
        <v>5037</v>
      </c>
      <c r="N238" s="320">
        <v>5243</v>
      </c>
      <c r="O238" s="320">
        <v>5403</v>
      </c>
      <c r="P238" s="320">
        <v>5592</v>
      </c>
      <c r="Q238" s="320">
        <v>5687</v>
      </c>
      <c r="R238" s="320">
        <v>5667</v>
      </c>
      <c r="S238" s="320">
        <v>5586</v>
      </c>
      <c r="T238" s="320">
        <v>5543</v>
      </c>
      <c r="U238" s="320">
        <v>5429</v>
      </c>
      <c r="V238" s="320">
        <v>5402</v>
      </c>
      <c r="W238" s="320">
        <v>5399</v>
      </c>
      <c r="X238" s="320">
        <v>5387</v>
      </c>
      <c r="Y238" s="320">
        <v>5393</v>
      </c>
      <c r="Z238" s="320">
        <v>5337</v>
      </c>
      <c r="AA238" s="320">
        <v>5265</v>
      </c>
      <c r="AB238" s="320">
        <v>5186</v>
      </c>
      <c r="AC238" s="320">
        <v>5066</v>
      </c>
    </row>
    <row r="239" spans="1:29" ht="15" x14ac:dyDescent="0.2">
      <c r="A239" t="str">
        <f t="shared" si="5"/>
        <v>Hillerød70-74 år</v>
      </c>
      <c r="B239" s="241">
        <v>238</v>
      </c>
      <c r="C239" s="170" t="s">
        <v>168</v>
      </c>
      <c r="D239" s="170" t="s">
        <v>1339</v>
      </c>
      <c r="E239" s="320">
        <v>2405</v>
      </c>
      <c r="F239" s="320">
        <v>2425</v>
      </c>
      <c r="G239" s="320">
        <v>2495</v>
      </c>
      <c r="H239" s="320">
        <v>2566</v>
      </c>
      <c r="I239" s="320">
        <v>2667</v>
      </c>
      <c r="J239" s="320">
        <v>2795</v>
      </c>
      <c r="K239" s="320">
        <v>2912</v>
      </c>
      <c r="L239" s="320">
        <v>3031</v>
      </c>
      <c r="M239" s="320">
        <v>3160</v>
      </c>
      <c r="N239" s="320">
        <v>3318</v>
      </c>
      <c r="O239" s="320">
        <v>3413</v>
      </c>
      <c r="P239" s="320">
        <v>3569</v>
      </c>
      <c r="Q239" s="320">
        <v>3675</v>
      </c>
      <c r="R239" s="320">
        <v>3698</v>
      </c>
      <c r="S239" s="320">
        <v>3642</v>
      </c>
      <c r="T239" s="320">
        <v>3588</v>
      </c>
      <c r="U239" s="320">
        <v>3506</v>
      </c>
      <c r="V239" s="320">
        <v>3467</v>
      </c>
      <c r="W239" s="320">
        <v>3443</v>
      </c>
      <c r="X239" s="320">
        <v>3471</v>
      </c>
      <c r="Y239" s="320">
        <v>3494</v>
      </c>
      <c r="Z239" s="320">
        <v>3400</v>
      </c>
      <c r="AA239" s="320">
        <v>3281</v>
      </c>
      <c r="AB239" s="320">
        <v>3202</v>
      </c>
      <c r="AC239" s="320">
        <v>3089</v>
      </c>
    </row>
    <row r="240" spans="1:29" ht="15" x14ac:dyDescent="0.2">
      <c r="A240" t="str">
        <f t="shared" si="5"/>
        <v>Hjørring70-74 år</v>
      </c>
      <c r="B240" s="241">
        <v>239</v>
      </c>
      <c r="C240" s="170" t="s">
        <v>235</v>
      </c>
      <c r="D240" s="170" t="s">
        <v>1339</v>
      </c>
      <c r="E240" s="320">
        <v>4001</v>
      </c>
      <c r="F240" s="320">
        <v>4070</v>
      </c>
      <c r="G240" s="320">
        <v>4096</v>
      </c>
      <c r="H240" s="320">
        <v>4107</v>
      </c>
      <c r="I240" s="320">
        <v>4129</v>
      </c>
      <c r="J240" s="320">
        <v>4184</v>
      </c>
      <c r="K240" s="320">
        <v>4191</v>
      </c>
      <c r="L240" s="320">
        <v>4191</v>
      </c>
      <c r="M240" s="320">
        <v>4299</v>
      </c>
      <c r="N240" s="320">
        <v>4396</v>
      </c>
      <c r="O240" s="320">
        <v>4420</v>
      </c>
      <c r="P240" s="320">
        <v>4513</v>
      </c>
      <c r="Q240" s="320">
        <v>4578</v>
      </c>
      <c r="R240" s="320">
        <v>4422</v>
      </c>
      <c r="S240" s="320">
        <v>4283</v>
      </c>
      <c r="T240" s="320">
        <v>4161</v>
      </c>
      <c r="U240" s="320">
        <v>4010</v>
      </c>
      <c r="V240" s="320">
        <v>3962</v>
      </c>
      <c r="W240" s="320">
        <v>3953</v>
      </c>
      <c r="X240" s="320">
        <v>3956</v>
      </c>
      <c r="Y240" s="320">
        <v>3936</v>
      </c>
      <c r="Z240" s="320">
        <v>3899</v>
      </c>
      <c r="AA240" s="320">
        <v>3744</v>
      </c>
      <c r="AB240" s="320">
        <v>3698</v>
      </c>
      <c r="AC240" s="320">
        <v>3625</v>
      </c>
    </row>
    <row r="241" spans="1:29" ht="15" x14ac:dyDescent="0.2">
      <c r="A241" t="str">
        <f t="shared" si="5"/>
        <v>Holbæk70-74 år</v>
      </c>
      <c r="B241" s="241">
        <v>240</v>
      </c>
      <c r="C241" s="170" t="s">
        <v>180</v>
      </c>
      <c r="D241" s="170" t="s">
        <v>1339</v>
      </c>
      <c r="E241" s="320">
        <v>4189</v>
      </c>
      <c r="F241" s="320">
        <v>4206</v>
      </c>
      <c r="G241" s="320">
        <v>4179</v>
      </c>
      <c r="H241" s="320">
        <v>4193</v>
      </c>
      <c r="I241" s="320">
        <v>4326</v>
      </c>
      <c r="J241" s="320">
        <v>4394</v>
      </c>
      <c r="K241" s="320">
        <v>4457</v>
      </c>
      <c r="L241" s="320">
        <v>4552</v>
      </c>
      <c r="M241" s="320">
        <v>4687</v>
      </c>
      <c r="N241" s="320">
        <v>4828</v>
      </c>
      <c r="O241" s="320">
        <v>5018</v>
      </c>
      <c r="P241" s="320">
        <v>5278</v>
      </c>
      <c r="Q241" s="320">
        <v>5411</v>
      </c>
      <c r="R241" s="320">
        <v>5425</v>
      </c>
      <c r="S241" s="320">
        <v>5342</v>
      </c>
      <c r="T241" s="320">
        <v>5210</v>
      </c>
      <c r="U241" s="320">
        <v>5073</v>
      </c>
      <c r="V241" s="320">
        <v>5019</v>
      </c>
      <c r="W241" s="320">
        <v>5010</v>
      </c>
      <c r="X241" s="320">
        <v>5050</v>
      </c>
      <c r="Y241" s="320">
        <v>5107</v>
      </c>
      <c r="Z241" s="320">
        <v>5007</v>
      </c>
      <c r="AA241" s="320">
        <v>4852</v>
      </c>
      <c r="AB241" s="320">
        <v>4727</v>
      </c>
      <c r="AC241" s="320">
        <v>4569</v>
      </c>
    </row>
    <row r="242" spans="1:29" ht="15" x14ac:dyDescent="0.2">
      <c r="A242" t="str">
        <f t="shared" si="5"/>
        <v>Holstebro70-74 år</v>
      </c>
      <c r="B242" s="241">
        <v>241</v>
      </c>
      <c r="C242" s="170" t="s">
        <v>218</v>
      </c>
      <c r="D242" s="170" t="s">
        <v>1339</v>
      </c>
      <c r="E242" s="320">
        <v>3227</v>
      </c>
      <c r="F242" s="320">
        <v>3280</v>
      </c>
      <c r="G242" s="320">
        <v>3245</v>
      </c>
      <c r="H242" s="320">
        <v>3181</v>
      </c>
      <c r="I242" s="320">
        <v>3186</v>
      </c>
      <c r="J242" s="320">
        <v>3255</v>
      </c>
      <c r="K242" s="320">
        <v>3246</v>
      </c>
      <c r="L242" s="320">
        <v>3305</v>
      </c>
      <c r="M242" s="320">
        <v>3449</v>
      </c>
      <c r="N242" s="320">
        <v>3543</v>
      </c>
      <c r="O242" s="320">
        <v>3580</v>
      </c>
      <c r="P242" s="320">
        <v>3672</v>
      </c>
      <c r="Q242" s="320">
        <v>3707</v>
      </c>
      <c r="R242" s="320">
        <v>3578</v>
      </c>
      <c r="S242" s="320">
        <v>3499</v>
      </c>
      <c r="T242" s="320">
        <v>3441</v>
      </c>
      <c r="U242" s="320">
        <v>3384</v>
      </c>
      <c r="V242" s="320">
        <v>3358</v>
      </c>
      <c r="W242" s="320">
        <v>3413</v>
      </c>
      <c r="X242" s="320">
        <v>3418</v>
      </c>
      <c r="Y242" s="320">
        <v>3459</v>
      </c>
      <c r="Z242" s="320">
        <v>3416</v>
      </c>
      <c r="AA242" s="320">
        <v>3363</v>
      </c>
      <c r="AB242" s="320">
        <v>3310</v>
      </c>
      <c r="AC242" s="320">
        <v>3283</v>
      </c>
    </row>
    <row r="243" spans="1:29" ht="15" x14ac:dyDescent="0.2">
      <c r="A243" t="str">
        <f t="shared" si="5"/>
        <v>Horsens70-74 år</v>
      </c>
      <c r="B243" s="241">
        <v>242</v>
      </c>
      <c r="C243" s="170" t="s">
        <v>219</v>
      </c>
      <c r="D243" s="170" t="s">
        <v>1339</v>
      </c>
      <c r="E243" s="320">
        <v>4679</v>
      </c>
      <c r="F243" s="320">
        <v>4638</v>
      </c>
      <c r="G243" s="320">
        <v>4652</v>
      </c>
      <c r="H243" s="320">
        <v>4686</v>
      </c>
      <c r="I243" s="320">
        <v>4691</v>
      </c>
      <c r="J243" s="320">
        <v>4743</v>
      </c>
      <c r="K243" s="320">
        <v>4811</v>
      </c>
      <c r="L243" s="320">
        <v>4954</v>
      </c>
      <c r="M243" s="320">
        <v>5165</v>
      </c>
      <c r="N243" s="320">
        <v>5411</v>
      </c>
      <c r="O243" s="320">
        <v>5627</v>
      </c>
      <c r="P243" s="320">
        <v>5894</v>
      </c>
      <c r="Q243" s="320">
        <v>6000</v>
      </c>
      <c r="R243" s="320">
        <v>6004</v>
      </c>
      <c r="S243" s="320">
        <v>5938</v>
      </c>
      <c r="T243" s="320">
        <v>5888</v>
      </c>
      <c r="U243" s="320">
        <v>5885</v>
      </c>
      <c r="V243" s="320">
        <v>5986</v>
      </c>
      <c r="W243" s="320">
        <v>5983</v>
      </c>
      <c r="X243" s="320">
        <v>6109</v>
      </c>
      <c r="Y243" s="320">
        <v>6191</v>
      </c>
      <c r="Z243" s="320">
        <v>6134</v>
      </c>
      <c r="AA243" s="320">
        <v>6039</v>
      </c>
      <c r="AB243" s="320">
        <v>6017</v>
      </c>
      <c r="AC243" s="320">
        <v>5897</v>
      </c>
    </row>
    <row r="244" spans="1:29" ht="15" x14ac:dyDescent="0.2">
      <c r="A244" t="str">
        <f t="shared" si="5"/>
        <v>Hvidovre70-74 år</v>
      </c>
      <c r="B244" s="241">
        <v>243</v>
      </c>
      <c r="C244" s="170" t="s">
        <v>169</v>
      </c>
      <c r="D244" s="170" t="s">
        <v>1339</v>
      </c>
      <c r="E244" s="320">
        <v>2218</v>
      </c>
      <c r="F244" s="320">
        <v>2323</v>
      </c>
      <c r="G244" s="320">
        <v>2395</v>
      </c>
      <c r="H244" s="320">
        <v>2465</v>
      </c>
      <c r="I244" s="320">
        <v>2490</v>
      </c>
      <c r="J244" s="320">
        <v>2537</v>
      </c>
      <c r="K244" s="320">
        <v>2528</v>
      </c>
      <c r="L244" s="320">
        <v>2515</v>
      </c>
      <c r="M244" s="320">
        <v>2592</v>
      </c>
      <c r="N244" s="320">
        <v>2681</v>
      </c>
      <c r="O244" s="320">
        <v>2745</v>
      </c>
      <c r="P244" s="320">
        <v>2837</v>
      </c>
      <c r="Q244" s="320">
        <v>2897</v>
      </c>
      <c r="R244" s="320">
        <v>2819</v>
      </c>
      <c r="S244" s="320">
        <v>2779</v>
      </c>
      <c r="T244" s="320">
        <v>2674</v>
      </c>
      <c r="U244" s="320">
        <v>2594</v>
      </c>
      <c r="V244" s="320">
        <v>2612</v>
      </c>
      <c r="W244" s="320">
        <v>2643</v>
      </c>
      <c r="X244" s="320">
        <v>2675</v>
      </c>
      <c r="Y244" s="320">
        <v>2748</v>
      </c>
      <c r="Z244" s="320">
        <v>2731</v>
      </c>
      <c r="AA244" s="320">
        <v>2704</v>
      </c>
      <c r="AB244" s="320">
        <v>2692</v>
      </c>
      <c r="AC244" s="320">
        <v>2664</v>
      </c>
    </row>
    <row r="245" spans="1:29" ht="15" x14ac:dyDescent="0.2">
      <c r="A245" t="str">
        <f t="shared" si="5"/>
        <v>Høje-Taastrup70-74 år</v>
      </c>
      <c r="B245" s="241">
        <v>244</v>
      </c>
      <c r="C245" s="170" t="s">
        <v>19</v>
      </c>
      <c r="D245" s="170" t="s">
        <v>1339</v>
      </c>
      <c r="E245" s="320">
        <v>2124</v>
      </c>
      <c r="F245" s="320">
        <v>2166</v>
      </c>
      <c r="G245" s="320">
        <v>2187</v>
      </c>
      <c r="H245" s="320">
        <v>2210</v>
      </c>
      <c r="I245" s="320">
        <v>2278</v>
      </c>
      <c r="J245" s="320">
        <v>2351</v>
      </c>
      <c r="K245" s="320">
        <v>2343</v>
      </c>
      <c r="L245" s="320">
        <v>2415</v>
      </c>
      <c r="M245" s="320">
        <v>2508</v>
      </c>
      <c r="N245" s="320">
        <v>2604</v>
      </c>
      <c r="O245" s="320">
        <v>2704</v>
      </c>
      <c r="P245" s="320">
        <v>2882</v>
      </c>
      <c r="Q245" s="320">
        <v>2967</v>
      </c>
      <c r="R245" s="320">
        <v>2987</v>
      </c>
      <c r="S245" s="320">
        <v>2950</v>
      </c>
      <c r="T245" s="320">
        <v>2913</v>
      </c>
      <c r="U245" s="320">
        <v>2855</v>
      </c>
      <c r="V245" s="320">
        <v>2847</v>
      </c>
      <c r="W245" s="320">
        <v>2876</v>
      </c>
      <c r="X245" s="320">
        <v>2948</v>
      </c>
      <c r="Y245" s="320">
        <v>2967</v>
      </c>
      <c r="Z245" s="320">
        <v>2990</v>
      </c>
      <c r="AA245" s="320">
        <v>2958</v>
      </c>
      <c r="AB245" s="320">
        <v>2939</v>
      </c>
      <c r="AC245" s="320">
        <v>2909</v>
      </c>
    </row>
    <row r="246" spans="1:29" ht="15" x14ac:dyDescent="0.2">
      <c r="A246" t="str">
        <f t="shared" si="5"/>
        <v>Hørsholm70-74 år</v>
      </c>
      <c r="B246" s="241">
        <v>245</v>
      </c>
      <c r="C246" s="170" t="s">
        <v>170</v>
      </c>
      <c r="D246" s="170" t="s">
        <v>1339</v>
      </c>
      <c r="E246" s="320">
        <v>1451</v>
      </c>
      <c r="F246" s="320">
        <v>1420</v>
      </c>
      <c r="G246" s="320">
        <v>1430</v>
      </c>
      <c r="H246" s="320">
        <v>1432</v>
      </c>
      <c r="I246" s="320">
        <v>1474</v>
      </c>
      <c r="J246" s="320">
        <v>1488</v>
      </c>
      <c r="K246" s="320">
        <v>1533</v>
      </c>
      <c r="L246" s="320">
        <v>1569</v>
      </c>
      <c r="M246" s="320">
        <v>1643</v>
      </c>
      <c r="N246" s="320">
        <v>1675</v>
      </c>
      <c r="O246" s="320">
        <v>1733</v>
      </c>
      <c r="P246" s="320">
        <v>1805</v>
      </c>
      <c r="Q246" s="320">
        <v>1840</v>
      </c>
      <c r="R246" s="320">
        <v>1820</v>
      </c>
      <c r="S246" s="320">
        <v>1796</v>
      </c>
      <c r="T246" s="320">
        <v>1750</v>
      </c>
      <c r="U246" s="320">
        <v>1718</v>
      </c>
      <c r="V246" s="320">
        <v>1701</v>
      </c>
      <c r="W246" s="320">
        <v>1703</v>
      </c>
      <c r="X246" s="320">
        <v>1706</v>
      </c>
      <c r="Y246" s="320">
        <v>1696</v>
      </c>
      <c r="Z246" s="320">
        <v>1644</v>
      </c>
      <c r="AA246" s="320">
        <v>1573</v>
      </c>
      <c r="AB246" s="320">
        <v>1522</v>
      </c>
      <c r="AC246" s="320">
        <v>1472</v>
      </c>
    </row>
    <row r="247" spans="1:29" ht="15" x14ac:dyDescent="0.2">
      <c r="A247" t="str">
        <f t="shared" si="5"/>
        <v>Ikast-Brande70-74 år</v>
      </c>
      <c r="B247" s="241">
        <v>246</v>
      </c>
      <c r="C247" s="170" t="s">
        <v>220</v>
      </c>
      <c r="D247" s="170" t="s">
        <v>1339</v>
      </c>
      <c r="E247" s="320">
        <v>2217</v>
      </c>
      <c r="F247" s="320">
        <v>2254</v>
      </c>
      <c r="G247" s="320">
        <v>2237</v>
      </c>
      <c r="H247" s="320">
        <v>2272</v>
      </c>
      <c r="I247" s="320">
        <v>2304</v>
      </c>
      <c r="J247" s="320">
        <v>2331</v>
      </c>
      <c r="K247" s="320">
        <v>2328</v>
      </c>
      <c r="L247" s="320">
        <v>2399</v>
      </c>
      <c r="M247" s="320">
        <v>2464</v>
      </c>
      <c r="N247" s="320">
        <v>2562</v>
      </c>
      <c r="O247" s="320">
        <v>2633</v>
      </c>
      <c r="P247" s="320">
        <v>2710</v>
      </c>
      <c r="Q247" s="320">
        <v>2749</v>
      </c>
      <c r="R247" s="320">
        <v>2699</v>
      </c>
      <c r="S247" s="320">
        <v>2647</v>
      </c>
      <c r="T247" s="320">
        <v>2591</v>
      </c>
      <c r="U247" s="320">
        <v>2557</v>
      </c>
      <c r="V247" s="320">
        <v>2520</v>
      </c>
      <c r="W247" s="320">
        <v>2541</v>
      </c>
      <c r="X247" s="320">
        <v>2551</v>
      </c>
      <c r="Y247" s="320">
        <v>2591</v>
      </c>
      <c r="Z247" s="320">
        <v>2578</v>
      </c>
      <c r="AA247" s="320">
        <v>2524</v>
      </c>
      <c r="AB247" s="320">
        <v>2493</v>
      </c>
      <c r="AC247" s="320">
        <v>2461</v>
      </c>
    </row>
    <row r="248" spans="1:29" ht="15" x14ac:dyDescent="0.2">
      <c r="A248" t="str">
        <f t="shared" si="5"/>
        <v>Ishøj70-74 år</v>
      </c>
      <c r="B248" s="241">
        <v>247</v>
      </c>
      <c r="C248" s="170" t="s">
        <v>171</v>
      </c>
      <c r="D248" s="170" t="s">
        <v>1339</v>
      </c>
      <c r="E248" s="320">
        <v>889</v>
      </c>
      <c r="F248" s="320">
        <v>877</v>
      </c>
      <c r="G248" s="320">
        <v>884</v>
      </c>
      <c r="H248" s="320">
        <v>889</v>
      </c>
      <c r="I248" s="320">
        <v>908</v>
      </c>
      <c r="J248" s="320">
        <v>955</v>
      </c>
      <c r="K248" s="320">
        <v>1010</v>
      </c>
      <c r="L248" s="320">
        <v>1033</v>
      </c>
      <c r="M248" s="320">
        <v>1088</v>
      </c>
      <c r="N248" s="320">
        <v>1142</v>
      </c>
      <c r="O248" s="320">
        <v>1159</v>
      </c>
      <c r="P248" s="320">
        <v>1179</v>
      </c>
      <c r="Q248" s="320">
        <v>1200</v>
      </c>
      <c r="R248" s="320">
        <v>1191</v>
      </c>
      <c r="S248" s="320">
        <v>1164</v>
      </c>
      <c r="T248" s="320">
        <v>1141</v>
      </c>
      <c r="U248" s="320">
        <v>1123</v>
      </c>
      <c r="V248" s="320">
        <v>1122</v>
      </c>
      <c r="W248" s="320">
        <v>1097</v>
      </c>
      <c r="X248" s="320">
        <v>1104</v>
      </c>
      <c r="Y248" s="320">
        <v>1130</v>
      </c>
      <c r="Z248" s="320">
        <v>1119</v>
      </c>
      <c r="AA248" s="320">
        <v>1106</v>
      </c>
      <c r="AB248" s="320">
        <v>1115</v>
      </c>
      <c r="AC248" s="320">
        <v>1096</v>
      </c>
    </row>
    <row r="249" spans="1:29" ht="15" x14ac:dyDescent="0.2">
      <c r="A249" t="str">
        <f t="shared" si="5"/>
        <v>Jammerbugt70-74 år</v>
      </c>
      <c r="B249" s="241">
        <v>248</v>
      </c>
      <c r="C249" s="170" t="s">
        <v>236</v>
      </c>
      <c r="D249" s="170" t="s">
        <v>1339</v>
      </c>
      <c r="E249" s="320">
        <v>2468</v>
      </c>
      <c r="F249" s="320">
        <v>2453</v>
      </c>
      <c r="G249" s="320">
        <v>2454</v>
      </c>
      <c r="H249" s="320">
        <v>2455</v>
      </c>
      <c r="I249" s="320">
        <v>2413</v>
      </c>
      <c r="J249" s="320">
        <v>2483</v>
      </c>
      <c r="K249" s="320">
        <v>2501</v>
      </c>
      <c r="L249" s="320">
        <v>2596</v>
      </c>
      <c r="M249" s="320">
        <v>2593</v>
      </c>
      <c r="N249" s="320">
        <v>2703</v>
      </c>
      <c r="O249" s="320">
        <v>2748</v>
      </c>
      <c r="P249" s="320">
        <v>2822</v>
      </c>
      <c r="Q249" s="320">
        <v>2788</v>
      </c>
      <c r="R249" s="320">
        <v>2763</v>
      </c>
      <c r="S249" s="320">
        <v>2704</v>
      </c>
      <c r="T249" s="320">
        <v>2619</v>
      </c>
      <c r="U249" s="320">
        <v>2544</v>
      </c>
      <c r="V249" s="320">
        <v>2516</v>
      </c>
      <c r="W249" s="320">
        <v>2530</v>
      </c>
      <c r="X249" s="320">
        <v>2512</v>
      </c>
      <c r="Y249" s="320">
        <v>2524</v>
      </c>
      <c r="Z249" s="320">
        <v>2476</v>
      </c>
      <c r="AA249" s="320">
        <v>2422</v>
      </c>
      <c r="AB249" s="320">
        <v>2384</v>
      </c>
      <c r="AC249" s="320">
        <v>2349</v>
      </c>
    </row>
    <row r="250" spans="1:29" ht="15" x14ac:dyDescent="0.2">
      <c r="A250" t="str">
        <f t="shared" si="5"/>
        <v>Kalundborg70-74 år</v>
      </c>
      <c r="B250" s="241">
        <v>249</v>
      </c>
      <c r="C250" s="170" t="s">
        <v>181</v>
      </c>
      <c r="D250" s="170" t="s">
        <v>1339</v>
      </c>
      <c r="E250" s="320">
        <v>3022</v>
      </c>
      <c r="F250" s="320">
        <v>3059</v>
      </c>
      <c r="G250" s="320">
        <v>3088</v>
      </c>
      <c r="H250" s="320">
        <v>3083</v>
      </c>
      <c r="I250" s="320">
        <v>3068</v>
      </c>
      <c r="J250" s="320">
        <v>3073</v>
      </c>
      <c r="K250" s="320">
        <v>3060</v>
      </c>
      <c r="L250" s="320">
        <v>3100</v>
      </c>
      <c r="M250" s="320">
        <v>3191</v>
      </c>
      <c r="N250" s="320">
        <v>3328</v>
      </c>
      <c r="O250" s="320">
        <v>3414</v>
      </c>
      <c r="P250" s="320">
        <v>3549</v>
      </c>
      <c r="Q250" s="320">
        <v>3575</v>
      </c>
      <c r="R250" s="320">
        <v>3520</v>
      </c>
      <c r="S250" s="320">
        <v>3452</v>
      </c>
      <c r="T250" s="320">
        <v>3376</v>
      </c>
      <c r="U250" s="320">
        <v>3257</v>
      </c>
      <c r="V250" s="320">
        <v>3223</v>
      </c>
      <c r="W250" s="320">
        <v>3200</v>
      </c>
      <c r="X250" s="320">
        <v>3175</v>
      </c>
      <c r="Y250" s="320">
        <v>3187</v>
      </c>
      <c r="Z250" s="320">
        <v>3113</v>
      </c>
      <c r="AA250" s="320">
        <v>3005</v>
      </c>
      <c r="AB250" s="320">
        <v>2939</v>
      </c>
      <c r="AC250" s="320">
        <v>2857</v>
      </c>
    </row>
    <row r="251" spans="1:29" ht="15" x14ac:dyDescent="0.2">
      <c r="A251" t="str">
        <f t="shared" si="5"/>
        <v>Kerteminde70-74 år</v>
      </c>
      <c r="B251" s="241">
        <v>250</v>
      </c>
      <c r="C251" s="170" t="s">
        <v>200</v>
      </c>
      <c r="D251" s="170" t="s">
        <v>1339</v>
      </c>
      <c r="E251" s="320">
        <v>1499</v>
      </c>
      <c r="F251" s="320">
        <v>1497</v>
      </c>
      <c r="G251" s="320">
        <v>1474</v>
      </c>
      <c r="H251" s="320">
        <v>1460</v>
      </c>
      <c r="I251" s="320">
        <v>1502</v>
      </c>
      <c r="J251" s="320">
        <v>1496</v>
      </c>
      <c r="K251" s="320">
        <v>1497</v>
      </c>
      <c r="L251" s="320">
        <v>1577</v>
      </c>
      <c r="M251" s="320">
        <v>1648</v>
      </c>
      <c r="N251" s="320">
        <v>1708</v>
      </c>
      <c r="O251" s="320">
        <v>1787</v>
      </c>
      <c r="P251" s="320">
        <v>1858</v>
      </c>
      <c r="Q251" s="320">
        <v>1884</v>
      </c>
      <c r="R251" s="320">
        <v>1858</v>
      </c>
      <c r="S251" s="320">
        <v>1839</v>
      </c>
      <c r="T251" s="320">
        <v>1794</v>
      </c>
      <c r="U251" s="320">
        <v>1753</v>
      </c>
      <c r="V251" s="320">
        <v>1714</v>
      </c>
      <c r="W251" s="320">
        <v>1690</v>
      </c>
      <c r="X251" s="320">
        <v>1651</v>
      </c>
      <c r="Y251" s="320">
        <v>1652</v>
      </c>
      <c r="Z251" s="320">
        <v>1608</v>
      </c>
      <c r="AA251" s="320">
        <v>1543</v>
      </c>
      <c r="AB251" s="320">
        <v>1514</v>
      </c>
      <c r="AC251" s="320">
        <v>1480</v>
      </c>
    </row>
    <row r="252" spans="1:29" ht="15" x14ac:dyDescent="0.2">
      <c r="A252" t="str">
        <f t="shared" si="5"/>
        <v>Kolding70-74 år</v>
      </c>
      <c r="B252" s="241">
        <v>251</v>
      </c>
      <c r="C252" s="170" t="s">
        <v>201</v>
      </c>
      <c r="D252" s="170" t="s">
        <v>1339</v>
      </c>
      <c r="E252" s="320">
        <v>4652</v>
      </c>
      <c r="F252" s="320">
        <v>4739</v>
      </c>
      <c r="G252" s="320">
        <v>4801</v>
      </c>
      <c r="H252" s="320">
        <v>4806</v>
      </c>
      <c r="I252" s="320">
        <v>4869</v>
      </c>
      <c r="J252" s="320">
        <v>4885</v>
      </c>
      <c r="K252" s="320">
        <v>4969</v>
      </c>
      <c r="L252" s="320">
        <v>4999</v>
      </c>
      <c r="M252" s="320">
        <v>5185</v>
      </c>
      <c r="N252" s="320">
        <v>5393</v>
      </c>
      <c r="O252" s="320">
        <v>5621</v>
      </c>
      <c r="P252" s="320">
        <v>5869</v>
      </c>
      <c r="Q252" s="320">
        <v>6027</v>
      </c>
      <c r="R252" s="320">
        <v>6016</v>
      </c>
      <c r="S252" s="320">
        <v>5973</v>
      </c>
      <c r="T252" s="320">
        <v>5875</v>
      </c>
      <c r="U252" s="320">
        <v>5754</v>
      </c>
      <c r="V252" s="320">
        <v>5757</v>
      </c>
      <c r="W252" s="320">
        <v>5821</v>
      </c>
      <c r="X252" s="320">
        <v>5871</v>
      </c>
      <c r="Y252" s="320">
        <v>5951</v>
      </c>
      <c r="Z252" s="320">
        <v>5903</v>
      </c>
      <c r="AA252" s="320">
        <v>5781</v>
      </c>
      <c r="AB252" s="320">
        <v>5673</v>
      </c>
      <c r="AC252" s="320">
        <v>5507</v>
      </c>
    </row>
    <row r="253" spans="1:29" ht="15" x14ac:dyDescent="0.2">
      <c r="A253" t="str">
        <f t="shared" si="5"/>
        <v>København70-74 år</v>
      </c>
      <c r="B253" s="241">
        <v>252</v>
      </c>
      <c r="C253" s="170" t="s">
        <v>150</v>
      </c>
      <c r="D253" s="170" t="s">
        <v>1339</v>
      </c>
      <c r="E253" s="320">
        <v>18139</v>
      </c>
      <c r="F253" s="320">
        <v>18385</v>
      </c>
      <c r="G253" s="320">
        <v>18624</v>
      </c>
      <c r="H253" s="320">
        <v>18887</v>
      </c>
      <c r="I253" s="320">
        <v>19286</v>
      </c>
      <c r="J253" s="320">
        <v>19799</v>
      </c>
      <c r="K253" s="320">
        <v>20327</v>
      </c>
      <c r="L253" s="320">
        <v>20993</v>
      </c>
      <c r="M253" s="320">
        <v>21971</v>
      </c>
      <c r="N253" s="320">
        <v>23019</v>
      </c>
      <c r="O253" s="320">
        <v>24135</v>
      </c>
      <c r="P253" s="320">
        <v>25246</v>
      </c>
      <c r="Q253" s="320">
        <v>26056</v>
      </c>
      <c r="R253" s="320">
        <v>26175</v>
      </c>
      <c r="S253" s="320">
        <v>26008</v>
      </c>
      <c r="T253" s="320">
        <v>25740</v>
      </c>
      <c r="U253" s="320">
        <v>25627</v>
      </c>
      <c r="V253" s="320">
        <v>25926</v>
      </c>
      <c r="W253" s="320">
        <v>26331</v>
      </c>
      <c r="X253" s="320">
        <v>27066</v>
      </c>
      <c r="Y253" s="320">
        <v>27665</v>
      </c>
      <c r="Z253" s="320">
        <v>27583</v>
      </c>
      <c r="AA253" s="320">
        <v>27076</v>
      </c>
      <c r="AB253" s="320">
        <v>26849</v>
      </c>
      <c r="AC253" s="320">
        <v>26367</v>
      </c>
    </row>
    <row r="254" spans="1:29" ht="15" x14ac:dyDescent="0.2">
      <c r="A254" t="str">
        <f t="shared" si="5"/>
        <v>Køge70-74 år</v>
      </c>
      <c r="B254" s="241">
        <v>253</v>
      </c>
      <c r="C254" s="170" t="s">
        <v>182</v>
      </c>
      <c r="D254" s="170" t="s">
        <v>1339</v>
      </c>
      <c r="E254" s="320">
        <v>2821</v>
      </c>
      <c r="F254" s="320">
        <v>2831</v>
      </c>
      <c r="G254" s="320">
        <v>2923</v>
      </c>
      <c r="H254" s="320">
        <v>2968</v>
      </c>
      <c r="I254" s="320">
        <v>3060</v>
      </c>
      <c r="J254" s="320">
        <v>3119</v>
      </c>
      <c r="K254" s="320">
        <v>3233</v>
      </c>
      <c r="L254" s="320">
        <v>3308</v>
      </c>
      <c r="M254" s="320">
        <v>3484</v>
      </c>
      <c r="N254" s="320">
        <v>3694</v>
      </c>
      <c r="O254" s="320">
        <v>3913</v>
      </c>
      <c r="P254" s="320">
        <v>4120</v>
      </c>
      <c r="Q254" s="320">
        <v>4274</v>
      </c>
      <c r="R254" s="320">
        <v>4315</v>
      </c>
      <c r="S254" s="320">
        <v>4269</v>
      </c>
      <c r="T254" s="320">
        <v>4170</v>
      </c>
      <c r="U254" s="320">
        <v>4118</v>
      </c>
      <c r="V254" s="320">
        <v>4133</v>
      </c>
      <c r="W254" s="320">
        <v>4133</v>
      </c>
      <c r="X254" s="320">
        <v>4153</v>
      </c>
      <c r="Y254" s="320">
        <v>4176</v>
      </c>
      <c r="Z254" s="320">
        <v>4039</v>
      </c>
      <c r="AA254" s="320">
        <v>3859</v>
      </c>
      <c r="AB254" s="320">
        <v>3735</v>
      </c>
      <c r="AC254" s="320">
        <v>3599</v>
      </c>
    </row>
    <row r="255" spans="1:29" ht="15" x14ac:dyDescent="0.2">
      <c r="A255" t="str">
        <f t="shared" si="5"/>
        <v>Langeland70-74 år</v>
      </c>
      <c r="B255" s="241">
        <v>254</v>
      </c>
      <c r="C255" s="170" t="s">
        <v>202</v>
      </c>
      <c r="D255" s="170" t="s">
        <v>1339</v>
      </c>
      <c r="E255" s="320">
        <v>1158</v>
      </c>
      <c r="F255" s="320">
        <v>1186</v>
      </c>
      <c r="G255" s="320">
        <v>1197</v>
      </c>
      <c r="H255" s="320">
        <v>1168</v>
      </c>
      <c r="I255" s="320">
        <v>1161</v>
      </c>
      <c r="J255" s="320">
        <v>1157</v>
      </c>
      <c r="K255" s="320">
        <v>1155</v>
      </c>
      <c r="L255" s="320">
        <v>1127</v>
      </c>
      <c r="M255" s="320">
        <v>1148</v>
      </c>
      <c r="N255" s="320">
        <v>1171</v>
      </c>
      <c r="O255" s="320">
        <v>1179</v>
      </c>
      <c r="P255" s="320">
        <v>1189</v>
      </c>
      <c r="Q255" s="320">
        <v>1212</v>
      </c>
      <c r="R255" s="320">
        <v>1191</v>
      </c>
      <c r="S255" s="320">
        <v>1162</v>
      </c>
      <c r="T255" s="320">
        <v>1127</v>
      </c>
      <c r="U255" s="320">
        <v>1090</v>
      </c>
      <c r="V255" s="320">
        <v>1079</v>
      </c>
      <c r="W255" s="320">
        <v>1060</v>
      </c>
      <c r="X255" s="320">
        <v>1059</v>
      </c>
      <c r="Y255" s="320">
        <v>1052</v>
      </c>
      <c r="Z255" s="320">
        <v>1032</v>
      </c>
      <c r="AA255" s="320">
        <v>987</v>
      </c>
      <c r="AB255" s="320">
        <v>976</v>
      </c>
      <c r="AC255" s="320">
        <v>947</v>
      </c>
    </row>
    <row r="256" spans="1:29" ht="15" x14ac:dyDescent="0.2">
      <c r="A256" t="str">
        <f t="shared" si="5"/>
        <v>Lejre70-74 år</v>
      </c>
      <c r="B256" s="241">
        <v>255</v>
      </c>
      <c r="C256" s="170" t="s">
        <v>183</v>
      </c>
      <c r="D256" s="170" t="s">
        <v>1339</v>
      </c>
      <c r="E256" s="320">
        <v>1594</v>
      </c>
      <c r="F256" s="320">
        <v>1560</v>
      </c>
      <c r="G256" s="320">
        <v>1598</v>
      </c>
      <c r="H256" s="320">
        <v>1609</v>
      </c>
      <c r="I256" s="320">
        <v>1608</v>
      </c>
      <c r="J256" s="320">
        <v>1656</v>
      </c>
      <c r="K256" s="320">
        <v>1698</v>
      </c>
      <c r="L256" s="320">
        <v>1745</v>
      </c>
      <c r="M256" s="320">
        <v>1802</v>
      </c>
      <c r="N256" s="320">
        <v>1895</v>
      </c>
      <c r="O256" s="320">
        <v>1946</v>
      </c>
      <c r="P256" s="320">
        <v>2033</v>
      </c>
      <c r="Q256" s="320">
        <v>2083</v>
      </c>
      <c r="R256" s="320">
        <v>2100</v>
      </c>
      <c r="S256" s="320">
        <v>2038</v>
      </c>
      <c r="T256" s="320">
        <v>1997</v>
      </c>
      <c r="U256" s="320">
        <v>1961</v>
      </c>
      <c r="V256" s="320">
        <v>1954</v>
      </c>
      <c r="W256" s="320">
        <v>1942</v>
      </c>
      <c r="X256" s="320">
        <v>1972</v>
      </c>
      <c r="Y256" s="320">
        <v>2004</v>
      </c>
      <c r="Z256" s="320">
        <v>1942</v>
      </c>
      <c r="AA256" s="320">
        <v>1885</v>
      </c>
      <c r="AB256" s="320">
        <v>1834</v>
      </c>
      <c r="AC256" s="320">
        <v>1784</v>
      </c>
    </row>
    <row r="257" spans="1:29" ht="15" x14ac:dyDescent="0.2">
      <c r="A257" t="str">
        <f t="shared" si="5"/>
        <v>Lemvig70-74 år</v>
      </c>
      <c r="B257" s="241">
        <v>256</v>
      </c>
      <c r="C257" s="170" t="s">
        <v>221</v>
      </c>
      <c r="D257" s="170" t="s">
        <v>1339</v>
      </c>
      <c r="E257" s="320">
        <v>1318</v>
      </c>
      <c r="F257" s="320">
        <v>1341</v>
      </c>
      <c r="G257" s="320">
        <v>1345</v>
      </c>
      <c r="H257" s="320">
        <v>1357</v>
      </c>
      <c r="I257" s="320">
        <v>1354</v>
      </c>
      <c r="J257" s="320">
        <v>1339</v>
      </c>
      <c r="K257" s="320">
        <v>1324</v>
      </c>
      <c r="L257" s="320">
        <v>1326</v>
      </c>
      <c r="M257" s="320">
        <v>1325</v>
      </c>
      <c r="N257" s="320">
        <v>1370</v>
      </c>
      <c r="O257" s="320">
        <v>1394</v>
      </c>
      <c r="P257" s="320">
        <v>1430</v>
      </c>
      <c r="Q257" s="320">
        <v>1461</v>
      </c>
      <c r="R257" s="320">
        <v>1435</v>
      </c>
      <c r="S257" s="320">
        <v>1369</v>
      </c>
      <c r="T257" s="320">
        <v>1299</v>
      </c>
      <c r="U257" s="320">
        <v>1234</v>
      </c>
      <c r="V257" s="320">
        <v>1183</v>
      </c>
      <c r="W257" s="320">
        <v>1168</v>
      </c>
      <c r="X257" s="320">
        <v>1143</v>
      </c>
      <c r="Y257" s="320">
        <v>1158</v>
      </c>
      <c r="Z257" s="320">
        <v>1128</v>
      </c>
      <c r="AA257" s="320">
        <v>1113</v>
      </c>
      <c r="AB257" s="320">
        <v>1081</v>
      </c>
      <c r="AC257" s="320">
        <v>1051</v>
      </c>
    </row>
    <row r="258" spans="1:29" ht="15" x14ac:dyDescent="0.2">
      <c r="A258" t="str">
        <f t="shared" ref="A258:A320" si="6">C258&amp;D258</f>
        <v>Lolland70-74 år</v>
      </c>
      <c r="B258" s="241">
        <v>257</v>
      </c>
      <c r="C258" s="170" t="s">
        <v>184</v>
      </c>
      <c r="D258" s="170" t="s">
        <v>1339</v>
      </c>
      <c r="E258" s="320">
        <v>3032</v>
      </c>
      <c r="F258" s="320">
        <v>3005</v>
      </c>
      <c r="G258" s="320">
        <v>2980</v>
      </c>
      <c r="H258" s="320">
        <v>2944</v>
      </c>
      <c r="I258" s="320">
        <v>2977</v>
      </c>
      <c r="J258" s="320">
        <v>2972</v>
      </c>
      <c r="K258" s="320">
        <v>2935</v>
      </c>
      <c r="L258" s="320">
        <v>2918</v>
      </c>
      <c r="M258" s="320">
        <v>2970</v>
      </c>
      <c r="N258" s="320">
        <v>2952</v>
      </c>
      <c r="O258" s="320">
        <v>3016</v>
      </c>
      <c r="P258" s="320">
        <v>3064</v>
      </c>
      <c r="Q258" s="320">
        <v>3090</v>
      </c>
      <c r="R258" s="320">
        <v>2998</v>
      </c>
      <c r="S258" s="320">
        <v>2919</v>
      </c>
      <c r="T258" s="320">
        <v>2769</v>
      </c>
      <c r="U258" s="320">
        <v>2692</v>
      </c>
      <c r="V258" s="320">
        <v>2624</v>
      </c>
      <c r="W258" s="320">
        <v>2591</v>
      </c>
      <c r="X258" s="320">
        <v>2589</v>
      </c>
      <c r="Y258" s="320">
        <v>2609</v>
      </c>
      <c r="Z258" s="320">
        <v>2546</v>
      </c>
      <c r="AA258" s="320">
        <v>2463</v>
      </c>
      <c r="AB258" s="320">
        <v>2425</v>
      </c>
      <c r="AC258" s="320">
        <v>2353</v>
      </c>
    </row>
    <row r="259" spans="1:29" ht="15" x14ac:dyDescent="0.2">
      <c r="A259" t="str">
        <f t="shared" si="6"/>
        <v>Lyngby-Taarbæk70-74 år</v>
      </c>
      <c r="B259" s="241">
        <v>258</v>
      </c>
      <c r="C259" s="170" t="s">
        <v>172</v>
      </c>
      <c r="D259" s="170" t="s">
        <v>1339</v>
      </c>
      <c r="E259" s="320">
        <v>2691</v>
      </c>
      <c r="F259" s="320">
        <v>2718</v>
      </c>
      <c r="G259" s="320">
        <v>2740</v>
      </c>
      <c r="H259" s="320">
        <v>2727</v>
      </c>
      <c r="I259" s="320">
        <v>2746</v>
      </c>
      <c r="J259" s="320">
        <v>2763</v>
      </c>
      <c r="K259" s="320">
        <v>2797</v>
      </c>
      <c r="L259" s="320">
        <v>2813</v>
      </c>
      <c r="M259" s="320">
        <v>2868</v>
      </c>
      <c r="N259" s="320">
        <v>2955</v>
      </c>
      <c r="O259" s="320">
        <v>3053</v>
      </c>
      <c r="P259" s="320">
        <v>3183</v>
      </c>
      <c r="Q259" s="320">
        <v>3226</v>
      </c>
      <c r="R259" s="320">
        <v>3196</v>
      </c>
      <c r="S259" s="320">
        <v>3110</v>
      </c>
      <c r="T259" s="320">
        <v>3027</v>
      </c>
      <c r="U259" s="320">
        <v>2927</v>
      </c>
      <c r="V259" s="320">
        <v>2933</v>
      </c>
      <c r="W259" s="320">
        <v>2952</v>
      </c>
      <c r="X259" s="320">
        <v>3026</v>
      </c>
      <c r="Y259" s="320">
        <v>3038</v>
      </c>
      <c r="Z259" s="320">
        <v>2991</v>
      </c>
      <c r="AA259" s="320">
        <v>2908</v>
      </c>
      <c r="AB259" s="320">
        <v>2846</v>
      </c>
      <c r="AC259" s="320">
        <v>2750</v>
      </c>
    </row>
    <row r="260" spans="1:29" ht="15" x14ac:dyDescent="0.2">
      <c r="A260" t="str">
        <f t="shared" si="6"/>
        <v>Læsø70-74 år</v>
      </c>
      <c r="B260" s="241">
        <v>259</v>
      </c>
      <c r="C260" s="170" t="s">
        <v>237</v>
      </c>
      <c r="D260" s="170" t="s">
        <v>1339</v>
      </c>
      <c r="E260" s="320">
        <v>161</v>
      </c>
      <c r="F260" s="320">
        <v>160</v>
      </c>
      <c r="G260" s="320">
        <v>162</v>
      </c>
      <c r="H260" s="320">
        <v>166</v>
      </c>
      <c r="I260" s="320">
        <v>165</v>
      </c>
      <c r="J260" s="320">
        <v>178</v>
      </c>
      <c r="K260" s="320">
        <v>167</v>
      </c>
      <c r="L260" s="320">
        <v>171</v>
      </c>
      <c r="M260" s="320">
        <v>174</v>
      </c>
      <c r="N260" s="320">
        <v>174</v>
      </c>
      <c r="O260" s="320">
        <v>171</v>
      </c>
      <c r="P260" s="320">
        <v>181</v>
      </c>
      <c r="Q260" s="320">
        <v>183</v>
      </c>
      <c r="R260" s="320">
        <v>181</v>
      </c>
      <c r="S260" s="320">
        <v>180</v>
      </c>
      <c r="T260" s="320">
        <v>178</v>
      </c>
      <c r="U260" s="320">
        <v>176</v>
      </c>
      <c r="V260" s="320">
        <v>170</v>
      </c>
      <c r="W260" s="320">
        <v>165</v>
      </c>
      <c r="X260" s="320">
        <v>165</v>
      </c>
      <c r="Y260" s="320">
        <v>163</v>
      </c>
      <c r="Z260" s="320">
        <v>158</v>
      </c>
      <c r="AA260" s="320">
        <v>153</v>
      </c>
      <c r="AB260" s="320">
        <v>152</v>
      </c>
      <c r="AC260" s="320">
        <v>141</v>
      </c>
    </row>
    <row r="261" spans="1:29" ht="15" x14ac:dyDescent="0.2">
      <c r="A261" t="str">
        <f t="shared" si="6"/>
        <v>Mariagerfjord70-74 år</v>
      </c>
      <c r="B261" s="241">
        <v>260</v>
      </c>
      <c r="C261" s="170" t="s">
        <v>238</v>
      </c>
      <c r="D261" s="170" t="s">
        <v>1339</v>
      </c>
      <c r="E261" s="320">
        <v>2648</v>
      </c>
      <c r="F261" s="320">
        <v>2674</v>
      </c>
      <c r="G261" s="320">
        <v>2726</v>
      </c>
      <c r="H261" s="320">
        <v>2771</v>
      </c>
      <c r="I261" s="320">
        <v>2709</v>
      </c>
      <c r="J261" s="320">
        <v>2734</v>
      </c>
      <c r="K261" s="320">
        <v>2755</v>
      </c>
      <c r="L261" s="320">
        <v>2813</v>
      </c>
      <c r="M261" s="320">
        <v>2846</v>
      </c>
      <c r="N261" s="320">
        <v>2942</v>
      </c>
      <c r="O261" s="320">
        <v>3008</v>
      </c>
      <c r="P261" s="320">
        <v>3097</v>
      </c>
      <c r="Q261" s="320">
        <v>3081</v>
      </c>
      <c r="R261" s="320">
        <v>3031</v>
      </c>
      <c r="S261" s="320">
        <v>2951</v>
      </c>
      <c r="T261" s="320">
        <v>2873</v>
      </c>
      <c r="U261" s="320">
        <v>2767</v>
      </c>
      <c r="V261" s="320">
        <v>2710</v>
      </c>
      <c r="W261" s="320">
        <v>2662</v>
      </c>
      <c r="X261" s="320">
        <v>2659</v>
      </c>
      <c r="Y261" s="320">
        <v>2664</v>
      </c>
      <c r="Z261" s="320">
        <v>2622</v>
      </c>
      <c r="AA261" s="320">
        <v>2556</v>
      </c>
      <c r="AB261" s="320">
        <v>2505</v>
      </c>
      <c r="AC261" s="320">
        <v>2443</v>
      </c>
    </row>
    <row r="262" spans="1:29" ht="15" x14ac:dyDescent="0.2">
      <c r="A262" t="str">
        <f t="shared" si="6"/>
        <v>Middelfart70-74 år</v>
      </c>
      <c r="B262" s="241">
        <v>261</v>
      </c>
      <c r="C262" s="170" t="s">
        <v>203</v>
      </c>
      <c r="D262" s="170" t="s">
        <v>1339</v>
      </c>
      <c r="E262" s="320">
        <v>2411</v>
      </c>
      <c r="F262" s="320">
        <v>2411</v>
      </c>
      <c r="G262" s="320">
        <v>2427</v>
      </c>
      <c r="H262" s="320">
        <v>2427</v>
      </c>
      <c r="I262" s="320">
        <v>2448</v>
      </c>
      <c r="J262" s="320">
        <v>2465</v>
      </c>
      <c r="K262" s="320">
        <v>2544</v>
      </c>
      <c r="L262" s="320">
        <v>2601</v>
      </c>
      <c r="M262" s="320">
        <v>2696</v>
      </c>
      <c r="N262" s="320">
        <v>2824</v>
      </c>
      <c r="O262" s="320">
        <v>2940</v>
      </c>
      <c r="P262" s="320">
        <v>3073</v>
      </c>
      <c r="Q262" s="320">
        <v>3169</v>
      </c>
      <c r="R262" s="320">
        <v>3181</v>
      </c>
      <c r="S262" s="320">
        <v>3162</v>
      </c>
      <c r="T262" s="320">
        <v>3089</v>
      </c>
      <c r="U262" s="320">
        <v>3019</v>
      </c>
      <c r="V262" s="320">
        <v>2985</v>
      </c>
      <c r="W262" s="320">
        <v>2974</v>
      </c>
      <c r="X262" s="320">
        <v>2959</v>
      </c>
      <c r="Y262" s="320">
        <v>2979</v>
      </c>
      <c r="Z262" s="320">
        <v>2935</v>
      </c>
      <c r="AA262" s="320">
        <v>2853</v>
      </c>
      <c r="AB262" s="320">
        <v>2785</v>
      </c>
      <c r="AC262" s="320">
        <v>2701</v>
      </c>
    </row>
    <row r="263" spans="1:29" ht="15" x14ac:dyDescent="0.2">
      <c r="A263" t="str">
        <f t="shared" si="6"/>
        <v>Morsø70-74 år</v>
      </c>
      <c r="B263" s="241">
        <v>262</v>
      </c>
      <c r="C263" s="170" t="s">
        <v>239</v>
      </c>
      <c r="D263" s="170" t="s">
        <v>1339</v>
      </c>
      <c r="E263" s="320">
        <v>1304</v>
      </c>
      <c r="F263" s="320">
        <v>1299</v>
      </c>
      <c r="G263" s="320">
        <v>1356</v>
      </c>
      <c r="H263" s="320">
        <v>1364</v>
      </c>
      <c r="I263" s="320">
        <v>1347</v>
      </c>
      <c r="J263" s="320">
        <v>1354</v>
      </c>
      <c r="K263" s="320">
        <v>1402</v>
      </c>
      <c r="L263" s="320">
        <v>1385</v>
      </c>
      <c r="M263" s="320">
        <v>1403</v>
      </c>
      <c r="N263" s="320">
        <v>1417</v>
      </c>
      <c r="O263" s="320">
        <v>1446</v>
      </c>
      <c r="P263" s="320">
        <v>1435</v>
      </c>
      <c r="Q263" s="320">
        <v>1416</v>
      </c>
      <c r="R263" s="320">
        <v>1379</v>
      </c>
      <c r="S263" s="320">
        <v>1336</v>
      </c>
      <c r="T263" s="320">
        <v>1287</v>
      </c>
      <c r="U263" s="320">
        <v>1237</v>
      </c>
      <c r="V263" s="320">
        <v>1226</v>
      </c>
      <c r="W263" s="320">
        <v>1208</v>
      </c>
      <c r="X263" s="320">
        <v>1204</v>
      </c>
      <c r="Y263" s="320">
        <v>1188</v>
      </c>
      <c r="Z263" s="320">
        <v>1154</v>
      </c>
      <c r="AA263" s="320">
        <v>1102</v>
      </c>
      <c r="AB263" s="320">
        <v>1062</v>
      </c>
      <c r="AC263" s="320">
        <v>1040</v>
      </c>
    </row>
    <row r="264" spans="1:29" ht="15" x14ac:dyDescent="0.2">
      <c r="A264" t="str">
        <f t="shared" si="6"/>
        <v>Norddjurs70-74 år</v>
      </c>
      <c r="B264" s="241">
        <v>263</v>
      </c>
      <c r="C264" s="170" t="s">
        <v>222</v>
      </c>
      <c r="D264" s="170" t="s">
        <v>1339</v>
      </c>
      <c r="E264" s="320">
        <v>2567</v>
      </c>
      <c r="F264" s="320">
        <v>2550</v>
      </c>
      <c r="G264" s="320">
        <v>2566</v>
      </c>
      <c r="H264" s="320">
        <v>2638</v>
      </c>
      <c r="I264" s="320">
        <v>2586</v>
      </c>
      <c r="J264" s="320">
        <v>2579</v>
      </c>
      <c r="K264" s="320">
        <v>2600</v>
      </c>
      <c r="L264" s="320">
        <v>2612</v>
      </c>
      <c r="M264" s="320">
        <v>2646</v>
      </c>
      <c r="N264" s="320">
        <v>2733</v>
      </c>
      <c r="O264" s="320">
        <v>2833</v>
      </c>
      <c r="P264" s="320">
        <v>2930</v>
      </c>
      <c r="Q264" s="320">
        <v>2965</v>
      </c>
      <c r="R264" s="320">
        <v>2925</v>
      </c>
      <c r="S264" s="320">
        <v>2853</v>
      </c>
      <c r="T264" s="320">
        <v>2727</v>
      </c>
      <c r="U264" s="320">
        <v>2624</v>
      </c>
      <c r="V264" s="320">
        <v>2592</v>
      </c>
      <c r="W264" s="320">
        <v>2558</v>
      </c>
      <c r="X264" s="320">
        <v>2542</v>
      </c>
      <c r="Y264" s="320">
        <v>2559</v>
      </c>
      <c r="Z264" s="320">
        <v>2495</v>
      </c>
      <c r="AA264" s="320">
        <v>2427</v>
      </c>
      <c r="AB264" s="320">
        <v>2366</v>
      </c>
      <c r="AC264" s="320">
        <v>2315</v>
      </c>
    </row>
    <row r="265" spans="1:29" ht="15" x14ac:dyDescent="0.2">
      <c r="A265" t="str">
        <f t="shared" si="6"/>
        <v>Nordfyns70-74 år</v>
      </c>
      <c r="B265" s="241">
        <v>264</v>
      </c>
      <c r="C265" s="170" t="s">
        <v>204</v>
      </c>
      <c r="D265" s="170" t="s">
        <v>1339</v>
      </c>
      <c r="E265" s="320">
        <v>1746</v>
      </c>
      <c r="F265" s="320">
        <v>1770</v>
      </c>
      <c r="G265" s="320">
        <v>1805</v>
      </c>
      <c r="H265" s="320">
        <v>1860</v>
      </c>
      <c r="I265" s="320">
        <v>1847</v>
      </c>
      <c r="J265" s="320">
        <v>1881</v>
      </c>
      <c r="K265" s="320">
        <v>1868</v>
      </c>
      <c r="L265" s="320">
        <v>1882</v>
      </c>
      <c r="M265" s="320">
        <v>1908</v>
      </c>
      <c r="N265" s="320">
        <v>1972</v>
      </c>
      <c r="O265" s="320">
        <v>2013</v>
      </c>
      <c r="P265" s="320">
        <v>2116</v>
      </c>
      <c r="Q265" s="320">
        <v>2154</v>
      </c>
      <c r="R265" s="320">
        <v>2146</v>
      </c>
      <c r="S265" s="320">
        <v>2103</v>
      </c>
      <c r="T265" s="320">
        <v>2079</v>
      </c>
      <c r="U265" s="320">
        <v>1996</v>
      </c>
      <c r="V265" s="320">
        <v>1984</v>
      </c>
      <c r="W265" s="320">
        <v>1955</v>
      </c>
      <c r="X265" s="320">
        <v>1949</v>
      </c>
      <c r="Y265" s="320">
        <v>1928</v>
      </c>
      <c r="Z265" s="320">
        <v>1907</v>
      </c>
      <c r="AA265" s="320">
        <v>1843</v>
      </c>
      <c r="AB265" s="320">
        <v>1811</v>
      </c>
      <c r="AC265" s="320">
        <v>1759</v>
      </c>
    </row>
    <row r="266" spans="1:29" ht="15" x14ac:dyDescent="0.2">
      <c r="A266" t="str">
        <f t="shared" si="6"/>
        <v>Nyborg70-74 år</v>
      </c>
      <c r="B266" s="241">
        <v>265</v>
      </c>
      <c r="C266" s="170" t="s">
        <v>205</v>
      </c>
      <c r="D266" s="170" t="s">
        <v>1339</v>
      </c>
      <c r="E266" s="320">
        <v>2027</v>
      </c>
      <c r="F266" s="320">
        <v>2064</v>
      </c>
      <c r="G266" s="320">
        <v>2082</v>
      </c>
      <c r="H266" s="320">
        <v>2093</v>
      </c>
      <c r="I266" s="320">
        <v>2100</v>
      </c>
      <c r="J266" s="320">
        <v>2092</v>
      </c>
      <c r="K266" s="320">
        <v>2091</v>
      </c>
      <c r="L266" s="320">
        <v>2149</v>
      </c>
      <c r="M266" s="320">
        <v>2208</v>
      </c>
      <c r="N266" s="320">
        <v>2301</v>
      </c>
      <c r="O266" s="320">
        <v>2418</v>
      </c>
      <c r="P266" s="320">
        <v>2515</v>
      </c>
      <c r="Q266" s="320">
        <v>2539</v>
      </c>
      <c r="R266" s="320">
        <v>2514</v>
      </c>
      <c r="S266" s="320">
        <v>2444</v>
      </c>
      <c r="T266" s="320">
        <v>2353</v>
      </c>
      <c r="U266" s="320">
        <v>2276</v>
      </c>
      <c r="V266" s="320">
        <v>2274</v>
      </c>
      <c r="W266" s="320">
        <v>2277</v>
      </c>
      <c r="X266" s="320">
        <v>2279</v>
      </c>
      <c r="Y266" s="320">
        <v>2294</v>
      </c>
      <c r="Z266" s="320">
        <v>2278</v>
      </c>
      <c r="AA266" s="320">
        <v>2213</v>
      </c>
      <c r="AB266" s="320">
        <v>2181</v>
      </c>
      <c r="AC266" s="320">
        <v>2117</v>
      </c>
    </row>
    <row r="267" spans="1:29" ht="15" x14ac:dyDescent="0.2">
      <c r="A267" t="str">
        <f t="shared" si="6"/>
        <v>Næstved70-74 år</v>
      </c>
      <c r="B267" s="241">
        <v>266</v>
      </c>
      <c r="C267" s="170" t="s">
        <v>185</v>
      </c>
      <c r="D267" s="170" t="s">
        <v>1339</v>
      </c>
      <c r="E267" s="320">
        <v>4862</v>
      </c>
      <c r="F267" s="320">
        <v>4880</v>
      </c>
      <c r="G267" s="320">
        <v>4878</v>
      </c>
      <c r="H267" s="320">
        <v>4899</v>
      </c>
      <c r="I267" s="320">
        <v>4957</v>
      </c>
      <c r="J267" s="320">
        <v>4929</v>
      </c>
      <c r="K267" s="320">
        <v>5005</v>
      </c>
      <c r="L267" s="320">
        <v>5079</v>
      </c>
      <c r="M267" s="320">
        <v>5176</v>
      </c>
      <c r="N267" s="320">
        <v>5369</v>
      </c>
      <c r="O267" s="320">
        <v>5577</v>
      </c>
      <c r="P267" s="320">
        <v>5795</v>
      </c>
      <c r="Q267" s="320">
        <v>5914</v>
      </c>
      <c r="R267" s="320">
        <v>5945</v>
      </c>
      <c r="S267" s="320">
        <v>5829</v>
      </c>
      <c r="T267" s="320">
        <v>5693</v>
      </c>
      <c r="U267" s="320">
        <v>5609</v>
      </c>
      <c r="V267" s="320">
        <v>5547</v>
      </c>
      <c r="W267" s="320">
        <v>5521</v>
      </c>
      <c r="X267" s="320">
        <v>5561</v>
      </c>
      <c r="Y267" s="320">
        <v>5635</v>
      </c>
      <c r="Z267" s="320">
        <v>5503</v>
      </c>
      <c r="AA267" s="320">
        <v>5343</v>
      </c>
      <c r="AB267" s="320">
        <v>5243</v>
      </c>
      <c r="AC267" s="320">
        <v>5092</v>
      </c>
    </row>
    <row r="268" spans="1:29" ht="15" x14ac:dyDescent="0.2">
      <c r="A268" t="str">
        <f t="shared" si="6"/>
        <v>Odder70-74 år</v>
      </c>
      <c r="B268" s="241">
        <v>267</v>
      </c>
      <c r="C268" s="170" t="s">
        <v>223</v>
      </c>
      <c r="D268" s="170" t="s">
        <v>1339</v>
      </c>
      <c r="E268" s="320">
        <v>1479</v>
      </c>
      <c r="F268" s="320">
        <v>1459</v>
      </c>
      <c r="G268" s="320">
        <v>1493</v>
      </c>
      <c r="H268" s="320">
        <v>1493</v>
      </c>
      <c r="I268" s="320">
        <v>1504</v>
      </c>
      <c r="J268" s="320">
        <v>1587</v>
      </c>
      <c r="K268" s="320">
        <v>1629</v>
      </c>
      <c r="L268" s="320">
        <v>1642</v>
      </c>
      <c r="M268" s="320">
        <v>1723</v>
      </c>
      <c r="N268" s="320">
        <v>1798</v>
      </c>
      <c r="O268" s="320">
        <v>1848</v>
      </c>
      <c r="P268" s="320">
        <v>1920</v>
      </c>
      <c r="Q268" s="320">
        <v>1955</v>
      </c>
      <c r="R268" s="320">
        <v>1954</v>
      </c>
      <c r="S268" s="320">
        <v>1891</v>
      </c>
      <c r="T268" s="320">
        <v>1835</v>
      </c>
      <c r="U268" s="320">
        <v>1789</v>
      </c>
      <c r="V268" s="320">
        <v>1804</v>
      </c>
      <c r="W268" s="320">
        <v>1773</v>
      </c>
      <c r="X268" s="320">
        <v>1801</v>
      </c>
      <c r="Y268" s="320">
        <v>1834</v>
      </c>
      <c r="Z268" s="320">
        <v>1800</v>
      </c>
      <c r="AA268" s="320">
        <v>1747</v>
      </c>
      <c r="AB268" s="320">
        <v>1736</v>
      </c>
      <c r="AC268" s="320">
        <v>1689</v>
      </c>
    </row>
    <row r="269" spans="1:29" ht="15" x14ac:dyDescent="0.2">
      <c r="A269" t="str">
        <f t="shared" si="6"/>
        <v>Odense70-74 år</v>
      </c>
      <c r="B269" s="241">
        <v>268</v>
      </c>
      <c r="C269" s="170" t="s">
        <v>206</v>
      </c>
      <c r="D269" s="170" t="s">
        <v>1339</v>
      </c>
      <c r="E269" s="320">
        <v>8931</v>
      </c>
      <c r="F269" s="320">
        <v>9083</v>
      </c>
      <c r="G269" s="320">
        <v>9226</v>
      </c>
      <c r="H269" s="320">
        <v>9332</v>
      </c>
      <c r="I269" s="320">
        <v>9466</v>
      </c>
      <c r="J269" s="320">
        <v>9415</v>
      </c>
      <c r="K269" s="320">
        <v>9505</v>
      </c>
      <c r="L269" s="320">
        <v>9717</v>
      </c>
      <c r="M269" s="320">
        <v>9997</v>
      </c>
      <c r="N269" s="320">
        <v>10306</v>
      </c>
      <c r="O269" s="320">
        <v>10617</v>
      </c>
      <c r="P269" s="320">
        <v>10951</v>
      </c>
      <c r="Q269" s="320">
        <v>11050</v>
      </c>
      <c r="R269" s="320">
        <v>10993</v>
      </c>
      <c r="S269" s="320">
        <v>10764</v>
      </c>
      <c r="T269" s="320">
        <v>10610</v>
      </c>
      <c r="U269" s="320">
        <v>10518</v>
      </c>
      <c r="V269" s="320">
        <v>10568</v>
      </c>
      <c r="W269" s="320">
        <v>10620</v>
      </c>
      <c r="X269" s="320">
        <v>10740</v>
      </c>
      <c r="Y269" s="320">
        <v>10833</v>
      </c>
      <c r="Z269" s="320">
        <v>10650</v>
      </c>
      <c r="AA269" s="320">
        <v>10320</v>
      </c>
      <c r="AB269" s="320">
        <v>10165</v>
      </c>
      <c r="AC269" s="320">
        <v>9927</v>
      </c>
    </row>
    <row r="270" spans="1:29" ht="15" x14ac:dyDescent="0.2">
      <c r="A270" t="str">
        <f t="shared" si="6"/>
        <v>Odsherred70-74 år</v>
      </c>
      <c r="B270" s="241">
        <v>269</v>
      </c>
      <c r="C270" s="170" t="s">
        <v>186</v>
      </c>
      <c r="D270" s="170" t="s">
        <v>1339</v>
      </c>
      <c r="E270" s="320">
        <v>2740</v>
      </c>
      <c r="F270" s="320">
        <v>2687</v>
      </c>
      <c r="G270" s="320">
        <v>2607</v>
      </c>
      <c r="H270" s="320">
        <v>2602</v>
      </c>
      <c r="I270" s="320">
        <v>2560</v>
      </c>
      <c r="J270" s="320">
        <v>2643</v>
      </c>
      <c r="K270" s="320">
        <v>2646</v>
      </c>
      <c r="L270" s="320">
        <v>2648</v>
      </c>
      <c r="M270" s="320">
        <v>2704</v>
      </c>
      <c r="N270" s="320">
        <v>2807</v>
      </c>
      <c r="O270" s="320">
        <v>2802</v>
      </c>
      <c r="P270" s="320">
        <v>2892</v>
      </c>
      <c r="Q270" s="320">
        <v>2929</v>
      </c>
      <c r="R270" s="320">
        <v>2853</v>
      </c>
      <c r="S270" s="320">
        <v>2740</v>
      </c>
      <c r="T270" s="320">
        <v>2668</v>
      </c>
      <c r="U270" s="320">
        <v>2584</v>
      </c>
      <c r="V270" s="320">
        <v>2563</v>
      </c>
      <c r="W270" s="320">
        <v>2551</v>
      </c>
      <c r="X270" s="320">
        <v>2536</v>
      </c>
      <c r="Y270" s="320">
        <v>2557</v>
      </c>
      <c r="Z270" s="320">
        <v>2495</v>
      </c>
      <c r="AA270" s="320">
        <v>2381</v>
      </c>
      <c r="AB270" s="320">
        <v>2325</v>
      </c>
      <c r="AC270" s="320">
        <v>2267</v>
      </c>
    </row>
    <row r="271" spans="1:29" ht="15" x14ac:dyDescent="0.2">
      <c r="A271" t="str">
        <f t="shared" si="6"/>
        <v>Randers70-74 år</v>
      </c>
      <c r="B271" s="241">
        <v>270</v>
      </c>
      <c r="C271" s="170" t="s">
        <v>224</v>
      </c>
      <c r="D271" s="170" t="s">
        <v>1339</v>
      </c>
      <c r="E271" s="320">
        <v>5097</v>
      </c>
      <c r="F271" s="320">
        <v>5141</v>
      </c>
      <c r="G271" s="320">
        <v>5137</v>
      </c>
      <c r="H271" s="320">
        <v>5197</v>
      </c>
      <c r="I271" s="320">
        <v>5212</v>
      </c>
      <c r="J271" s="320">
        <v>5345</v>
      </c>
      <c r="K271" s="320">
        <v>5434</v>
      </c>
      <c r="L271" s="320">
        <v>5624</v>
      </c>
      <c r="M271" s="320">
        <v>5859</v>
      </c>
      <c r="N271" s="320">
        <v>6099</v>
      </c>
      <c r="O271" s="320">
        <v>6369</v>
      </c>
      <c r="P271" s="320">
        <v>6648</v>
      </c>
      <c r="Q271" s="320">
        <v>6755</v>
      </c>
      <c r="R271" s="320">
        <v>6711</v>
      </c>
      <c r="S271" s="320">
        <v>6673</v>
      </c>
      <c r="T271" s="320">
        <v>6624</v>
      </c>
      <c r="U271" s="320">
        <v>6538</v>
      </c>
      <c r="V271" s="320">
        <v>6594</v>
      </c>
      <c r="W271" s="320">
        <v>6653</v>
      </c>
      <c r="X271" s="320">
        <v>6674</v>
      </c>
      <c r="Y271" s="320">
        <v>6744</v>
      </c>
      <c r="Z271" s="320">
        <v>6679</v>
      </c>
      <c r="AA271" s="320">
        <v>6537</v>
      </c>
      <c r="AB271" s="320">
        <v>6458</v>
      </c>
      <c r="AC271" s="320">
        <v>6319</v>
      </c>
    </row>
    <row r="272" spans="1:29" ht="15" x14ac:dyDescent="0.2">
      <c r="A272" t="str">
        <f t="shared" si="6"/>
        <v>Rebild70-74 år</v>
      </c>
      <c r="B272" s="241">
        <v>271</v>
      </c>
      <c r="C272" s="170" t="s">
        <v>240</v>
      </c>
      <c r="D272" s="170" t="s">
        <v>1339</v>
      </c>
      <c r="E272" s="320">
        <v>1558</v>
      </c>
      <c r="F272" s="320">
        <v>1567</v>
      </c>
      <c r="G272" s="320">
        <v>1577</v>
      </c>
      <c r="H272" s="320">
        <v>1554</v>
      </c>
      <c r="I272" s="320">
        <v>1616</v>
      </c>
      <c r="J272" s="320">
        <v>1628</v>
      </c>
      <c r="K272" s="320">
        <v>1641</v>
      </c>
      <c r="L272" s="320">
        <v>1645</v>
      </c>
      <c r="M272" s="320">
        <v>1715</v>
      </c>
      <c r="N272" s="320">
        <v>1737</v>
      </c>
      <c r="O272" s="320">
        <v>1805</v>
      </c>
      <c r="P272" s="320">
        <v>1830</v>
      </c>
      <c r="Q272" s="320">
        <v>1846</v>
      </c>
      <c r="R272" s="320">
        <v>1811</v>
      </c>
      <c r="S272" s="320">
        <v>1753</v>
      </c>
      <c r="T272" s="320">
        <v>1676</v>
      </c>
      <c r="U272" s="320">
        <v>1641</v>
      </c>
      <c r="V272" s="320">
        <v>1640</v>
      </c>
      <c r="W272" s="320">
        <v>1632</v>
      </c>
      <c r="X272" s="320">
        <v>1649</v>
      </c>
      <c r="Y272" s="320">
        <v>1686</v>
      </c>
      <c r="Z272" s="320">
        <v>1660</v>
      </c>
      <c r="AA272" s="320">
        <v>1612</v>
      </c>
      <c r="AB272" s="320">
        <v>1581</v>
      </c>
      <c r="AC272" s="320">
        <v>1543</v>
      </c>
    </row>
    <row r="273" spans="1:29" ht="15" x14ac:dyDescent="0.2">
      <c r="A273" t="str">
        <f t="shared" si="6"/>
        <v>Ringkøbing-Skjern70-74 år</v>
      </c>
      <c r="B273" s="241">
        <v>272</v>
      </c>
      <c r="C273" s="170" t="s">
        <v>225</v>
      </c>
      <c r="D273" s="170" t="s">
        <v>1339</v>
      </c>
      <c r="E273" s="320">
        <v>3282</v>
      </c>
      <c r="F273" s="320">
        <v>3307</v>
      </c>
      <c r="G273" s="320">
        <v>3346</v>
      </c>
      <c r="H273" s="320">
        <v>3360</v>
      </c>
      <c r="I273" s="320">
        <v>3436</v>
      </c>
      <c r="J273" s="320">
        <v>3426</v>
      </c>
      <c r="K273" s="320">
        <v>3471</v>
      </c>
      <c r="L273" s="320">
        <v>3522</v>
      </c>
      <c r="M273" s="320">
        <v>3560</v>
      </c>
      <c r="N273" s="320">
        <v>3636</v>
      </c>
      <c r="O273" s="320">
        <v>3732</v>
      </c>
      <c r="P273" s="320">
        <v>3800</v>
      </c>
      <c r="Q273" s="320">
        <v>3794</v>
      </c>
      <c r="R273" s="320">
        <v>3773</v>
      </c>
      <c r="S273" s="320">
        <v>3680</v>
      </c>
      <c r="T273" s="320">
        <v>3588</v>
      </c>
      <c r="U273" s="320">
        <v>3510</v>
      </c>
      <c r="V273" s="320">
        <v>3427</v>
      </c>
      <c r="W273" s="320">
        <v>3407</v>
      </c>
      <c r="X273" s="320">
        <v>3371</v>
      </c>
      <c r="Y273" s="320">
        <v>3392</v>
      </c>
      <c r="Z273" s="320">
        <v>3331</v>
      </c>
      <c r="AA273" s="320">
        <v>3299</v>
      </c>
      <c r="AB273" s="320">
        <v>3211</v>
      </c>
      <c r="AC273" s="320">
        <v>3158</v>
      </c>
    </row>
    <row r="274" spans="1:29" ht="15" x14ac:dyDescent="0.2">
      <c r="A274" t="str">
        <f t="shared" si="6"/>
        <v>Ringsted70-74 år</v>
      </c>
      <c r="B274" s="241">
        <v>273</v>
      </c>
      <c r="C274" s="170" t="s">
        <v>187</v>
      </c>
      <c r="D274" s="170" t="s">
        <v>1339</v>
      </c>
      <c r="E274" s="320">
        <v>1615</v>
      </c>
      <c r="F274" s="320">
        <v>1666</v>
      </c>
      <c r="G274" s="320">
        <v>1675</v>
      </c>
      <c r="H274" s="320">
        <v>1738</v>
      </c>
      <c r="I274" s="320">
        <v>1768</v>
      </c>
      <c r="J274" s="320">
        <v>1807</v>
      </c>
      <c r="K274" s="320">
        <v>1837</v>
      </c>
      <c r="L274" s="320">
        <v>1885</v>
      </c>
      <c r="M274" s="320">
        <v>1907</v>
      </c>
      <c r="N274" s="320">
        <v>1945</v>
      </c>
      <c r="O274" s="320">
        <v>2044</v>
      </c>
      <c r="P274" s="320">
        <v>2158</v>
      </c>
      <c r="Q274" s="320">
        <v>2228</v>
      </c>
      <c r="R274" s="320">
        <v>2258</v>
      </c>
      <c r="S274" s="320">
        <v>2267</v>
      </c>
      <c r="T274" s="320">
        <v>2236</v>
      </c>
      <c r="U274" s="320">
        <v>2166</v>
      </c>
      <c r="V274" s="320">
        <v>2162</v>
      </c>
      <c r="W274" s="320">
        <v>2149</v>
      </c>
      <c r="X274" s="320">
        <v>2149</v>
      </c>
      <c r="Y274" s="320">
        <v>2158</v>
      </c>
      <c r="Z274" s="320">
        <v>2128</v>
      </c>
      <c r="AA274" s="320">
        <v>2065</v>
      </c>
      <c r="AB274" s="320">
        <v>2037</v>
      </c>
      <c r="AC274" s="320">
        <v>1996</v>
      </c>
    </row>
    <row r="275" spans="1:29" ht="15" x14ac:dyDescent="0.2">
      <c r="A275" t="str">
        <f t="shared" si="6"/>
        <v>Roskilde70-74 år</v>
      </c>
      <c r="B275" s="241">
        <v>274</v>
      </c>
      <c r="C275" s="170" t="s">
        <v>188</v>
      </c>
      <c r="D275" s="170" t="s">
        <v>1339</v>
      </c>
      <c r="E275" s="320">
        <v>4283</v>
      </c>
      <c r="F275" s="320">
        <v>4269</v>
      </c>
      <c r="G275" s="320">
        <v>4334</v>
      </c>
      <c r="H275" s="320">
        <v>4401</v>
      </c>
      <c r="I275" s="320">
        <v>4495</v>
      </c>
      <c r="J275" s="320">
        <v>4597</v>
      </c>
      <c r="K275" s="320">
        <v>4749</v>
      </c>
      <c r="L275" s="320">
        <v>4868</v>
      </c>
      <c r="M275" s="320">
        <v>5118</v>
      </c>
      <c r="N275" s="320">
        <v>5411</v>
      </c>
      <c r="O275" s="320">
        <v>5652</v>
      </c>
      <c r="P275" s="320">
        <v>5964</v>
      </c>
      <c r="Q275" s="320">
        <v>6199</v>
      </c>
      <c r="R275" s="320">
        <v>6199</v>
      </c>
      <c r="S275" s="320">
        <v>6101</v>
      </c>
      <c r="T275" s="320">
        <v>5989</v>
      </c>
      <c r="U275" s="320">
        <v>5886</v>
      </c>
      <c r="V275" s="320">
        <v>5853</v>
      </c>
      <c r="W275" s="320">
        <v>5866</v>
      </c>
      <c r="X275" s="320">
        <v>5927</v>
      </c>
      <c r="Y275" s="320">
        <v>5978</v>
      </c>
      <c r="Z275" s="320">
        <v>5838</v>
      </c>
      <c r="AA275" s="320">
        <v>5629</v>
      </c>
      <c r="AB275" s="320">
        <v>5453</v>
      </c>
      <c r="AC275" s="320">
        <v>5265</v>
      </c>
    </row>
    <row r="276" spans="1:29" ht="15" x14ac:dyDescent="0.2">
      <c r="A276" t="str">
        <f t="shared" si="6"/>
        <v>Rudersdal70-74 år</v>
      </c>
      <c r="B276" s="241">
        <v>275</v>
      </c>
      <c r="C276" s="170" t="s">
        <v>173</v>
      </c>
      <c r="D276" s="170" t="s">
        <v>1339</v>
      </c>
      <c r="E276" s="320">
        <v>2791</v>
      </c>
      <c r="F276" s="320">
        <v>2840</v>
      </c>
      <c r="G276" s="320">
        <v>2858</v>
      </c>
      <c r="H276" s="320">
        <v>2862</v>
      </c>
      <c r="I276" s="320">
        <v>2901</v>
      </c>
      <c r="J276" s="320">
        <v>2995</v>
      </c>
      <c r="K276" s="320">
        <v>2978</v>
      </c>
      <c r="L276" s="320">
        <v>3048</v>
      </c>
      <c r="M276" s="320">
        <v>3169</v>
      </c>
      <c r="N276" s="320">
        <v>3292</v>
      </c>
      <c r="O276" s="320">
        <v>3365</v>
      </c>
      <c r="P276" s="320">
        <v>3542</v>
      </c>
      <c r="Q276" s="320">
        <v>3596</v>
      </c>
      <c r="R276" s="320">
        <v>3566</v>
      </c>
      <c r="S276" s="320">
        <v>3468</v>
      </c>
      <c r="T276" s="320">
        <v>3402</v>
      </c>
      <c r="U276" s="320">
        <v>3277</v>
      </c>
      <c r="V276" s="320">
        <v>3241</v>
      </c>
      <c r="W276" s="320">
        <v>3197</v>
      </c>
      <c r="X276" s="320">
        <v>3218</v>
      </c>
      <c r="Y276" s="320">
        <v>3212</v>
      </c>
      <c r="Z276" s="320">
        <v>3174</v>
      </c>
      <c r="AA276" s="320">
        <v>3061</v>
      </c>
      <c r="AB276" s="320">
        <v>3004</v>
      </c>
      <c r="AC276" s="320">
        <v>2914</v>
      </c>
    </row>
    <row r="277" spans="1:29" ht="15" x14ac:dyDescent="0.2">
      <c r="A277" t="str">
        <f t="shared" si="6"/>
        <v>Rødovre70-74 år</v>
      </c>
      <c r="B277" s="241">
        <v>276</v>
      </c>
      <c r="C277" s="170" t="s">
        <v>174</v>
      </c>
      <c r="D277" s="170" t="s">
        <v>1339</v>
      </c>
      <c r="E277" s="320">
        <v>1826</v>
      </c>
      <c r="F277" s="320">
        <v>1907</v>
      </c>
      <c r="G277" s="320">
        <v>1943</v>
      </c>
      <c r="H277" s="320">
        <v>1985</v>
      </c>
      <c r="I277" s="320">
        <v>2074</v>
      </c>
      <c r="J277" s="320">
        <v>2142</v>
      </c>
      <c r="K277" s="320">
        <v>2197</v>
      </c>
      <c r="L277" s="320">
        <v>2240</v>
      </c>
      <c r="M277" s="320">
        <v>2314</v>
      </c>
      <c r="N277" s="320">
        <v>2370</v>
      </c>
      <c r="O277" s="320">
        <v>2404</v>
      </c>
      <c r="P277" s="320">
        <v>2454</v>
      </c>
      <c r="Q277" s="320">
        <v>2493</v>
      </c>
      <c r="R277" s="320">
        <v>2478</v>
      </c>
      <c r="S277" s="320">
        <v>2421</v>
      </c>
      <c r="T277" s="320">
        <v>2354</v>
      </c>
      <c r="U277" s="320">
        <v>2311</v>
      </c>
      <c r="V277" s="320">
        <v>2302</v>
      </c>
      <c r="W277" s="320">
        <v>2312</v>
      </c>
      <c r="X277" s="320">
        <v>2355</v>
      </c>
      <c r="Y277" s="320">
        <v>2433</v>
      </c>
      <c r="Z277" s="320">
        <v>2439</v>
      </c>
      <c r="AA277" s="320">
        <v>2438</v>
      </c>
      <c r="AB277" s="320">
        <v>2435</v>
      </c>
      <c r="AC277" s="320">
        <v>2442</v>
      </c>
    </row>
    <row r="278" spans="1:29" ht="15" x14ac:dyDescent="0.2">
      <c r="A278" t="str">
        <f t="shared" si="6"/>
        <v>Samsø70-74 år</v>
      </c>
      <c r="B278" s="241">
        <v>277</v>
      </c>
      <c r="C278" s="170" t="s">
        <v>226</v>
      </c>
      <c r="D278" s="170" t="s">
        <v>1339</v>
      </c>
      <c r="E278" s="320">
        <v>335</v>
      </c>
      <c r="F278" s="320">
        <v>345</v>
      </c>
      <c r="G278" s="320">
        <v>353</v>
      </c>
      <c r="H278" s="320">
        <v>359</v>
      </c>
      <c r="I278" s="320">
        <v>362</v>
      </c>
      <c r="J278" s="320">
        <v>358</v>
      </c>
      <c r="K278" s="320">
        <v>346</v>
      </c>
      <c r="L278" s="320">
        <v>358</v>
      </c>
      <c r="M278" s="320">
        <v>364</v>
      </c>
      <c r="N278" s="320">
        <v>355</v>
      </c>
      <c r="O278" s="320">
        <v>357</v>
      </c>
      <c r="P278" s="320">
        <v>373</v>
      </c>
      <c r="Q278" s="320">
        <v>357</v>
      </c>
      <c r="R278" s="320">
        <v>357</v>
      </c>
      <c r="S278" s="320">
        <v>350</v>
      </c>
      <c r="T278" s="320">
        <v>342</v>
      </c>
      <c r="U278" s="320">
        <v>339</v>
      </c>
      <c r="V278" s="320">
        <v>339</v>
      </c>
      <c r="W278" s="320">
        <v>330</v>
      </c>
      <c r="X278" s="320">
        <v>330</v>
      </c>
      <c r="Y278" s="320">
        <v>339</v>
      </c>
      <c r="Z278" s="320">
        <v>330</v>
      </c>
      <c r="AA278" s="320">
        <v>324</v>
      </c>
      <c r="AB278" s="320">
        <v>325</v>
      </c>
      <c r="AC278" s="320">
        <v>317</v>
      </c>
    </row>
    <row r="279" spans="1:29" ht="15" x14ac:dyDescent="0.2">
      <c r="A279" t="str">
        <f t="shared" si="6"/>
        <v>Silkeborg70-74 år</v>
      </c>
      <c r="B279" s="241">
        <v>278</v>
      </c>
      <c r="C279" s="170" t="s">
        <v>227</v>
      </c>
      <c r="D279" s="170" t="s">
        <v>1339</v>
      </c>
      <c r="E279" s="320">
        <v>5184</v>
      </c>
      <c r="F279" s="320">
        <v>5242</v>
      </c>
      <c r="G279" s="320">
        <v>5336</v>
      </c>
      <c r="H279" s="320">
        <v>5361</v>
      </c>
      <c r="I279" s="320">
        <v>5384</v>
      </c>
      <c r="J279" s="320">
        <v>5453</v>
      </c>
      <c r="K279" s="320">
        <v>5407</v>
      </c>
      <c r="L279" s="320">
        <v>5532</v>
      </c>
      <c r="M279" s="320">
        <v>5779</v>
      </c>
      <c r="N279" s="320">
        <v>6038</v>
      </c>
      <c r="O279" s="320">
        <v>6268</v>
      </c>
      <c r="P279" s="320">
        <v>6642</v>
      </c>
      <c r="Q279" s="320">
        <v>6762</v>
      </c>
      <c r="R279" s="320">
        <v>6727</v>
      </c>
      <c r="S279" s="320">
        <v>6627</v>
      </c>
      <c r="T279" s="320">
        <v>6526</v>
      </c>
      <c r="U279" s="320">
        <v>6443</v>
      </c>
      <c r="V279" s="320">
        <v>6494</v>
      </c>
      <c r="W279" s="320">
        <v>6552</v>
      </c>
      <c r="X279" s="320">
        <v>6655</v>
      </c>
      <c r="Y279" s="320">
        <v>6774</v>
      </c>
      <c r="Z279" s="320">
        <v>6689</v>
      </c>
      <c r="AA279" s="320">
        <v>6529</v>
      </c>
      <c r="AB279" s="320">
        <v>6417</v>
      </c>
      <c r="AC279" s="320">
        <v>6257</v>
      </c>
    </row>
    <row r="280" spans="1:29" ht="15" x14ac:dyDescent="0.2">
      <c r="A280" t="str">
        <f t="shared" si="6"/>
        <v>Skanderborg70-74 år</v>
      </c>
      <c r="B280" s="241">
        <v>279</v>
      </c>
      <c r="C280" s="170" t="s">
        <v>228</v>
      </c>
      <c r="D280" s="170" t="s">
        <v>1339</v>
      </c>
      <c r="E280" s="320">
        <v>3117</v>
      </c>
      <c r="F280" s="320">
        <v>3136</v>
      </c>
      <c r="G280" s="320">
        <v>3090</v>
      </c>
      <c r="H280" s="320">
        <v>3077</v>
      </c>
      <c r="I280" s="320">
        <v>3114</v>
      </c>
      <c r="J280" s="320">
        <v>3124</v>
      </c>
      <c r="K280" s="320">
        <v>3148</v>
      </c>
      <c r="L280" s="320">
        <v>3228</v>
      </c>
      <c r="M280" s="320">
        <v>3359</v>
      </c>
      <c r="N280" s="320">
        <v>3449</v>
      </c>
      <c r="O280" s="320">
        <v>3623</v>
      </c>
      <c r="P280" s="320">
        <v>3776</v>
      </c>
      <c r="Q280" s="320">
        <v>3826</v>
      </c>
      <c r="R280" s="320">
        <v>3794</v>
      </c>
      <c r="S280" s="320">
        <v>3762</v>
      </c>
      <c r="T280" s="320">
        <v>3695</v>
      </c>
      <c r="U280" s="320">
        <v>3667</v>
      </c>
      <c r="V280" s="320">
        <v>3717</v>
      </c>
      <c r="W280" s="320">
        <v>3752</v>
      </c>
      <c r="X280" s="320">
        <v>3777</v>
      </c>
      <c r="Y280" s="320">
        <v>3824</v>
      </c>
      <c r="Z280" s="320">
        <v>3778</v>
      </c>
      <c r="AA280" s="320">
        <v>3671</v>
      </c>
      <c r="AB280" s="320">
        <v>3619</v>
      </c>
      <c r="AC280" s="320">
        <v>3550</v>
      </c>
    </row>
    <row r="281" spans="1:29" ht="15" x14ac:dyDescent="0.2">
      <c r="A281" t="str">
        <f t="shared" si="6"/>
        <v>Skive70-74 år</v>
      </c>
      <c r="B281" s="241">
        <v>280</v>
      </c>
      <c r="C281" s="170" t="s">
        <v>229</v>
      </c>
      <c r="D281" s="170" t="s">
        <v>1339</v>
      </c>
      <c r="E281" s="320">
        <v>2976</v>
      </c>
      <c r="F281" s="320">
        <v>2948</v>
      </c>
      <c r="G281" s="320">
        <v>2927</v>
      </c>
      <c r="H281" s="320">
        <v>2965</v>
      </c>
      <c r="I281" s="320">
        <v>2964</v>
      </c>
      <c r="J281" s="320">
        <v>2955</v>
      </c>
      <c r="K281" s="320">
        <v>2996</v>
      </c>
      <c r="L281" s="320">
        <v>3048</v>
      </c>
      <c r="M281" s="320">
        <v>3047</v>
      </c>
      <c r="N281" s="320">
        <v>3113</v>
      </c>
      <c r="O281" s="320">
        <v>3126</v>
      </c>
      <c r="P281" s="320">
        <v>3206</v>
      </c>
      <c r="Q281" s="320">
        <v>3195</v>
      </c>
      <c r="R281" s="320">
        <v>3146</v>
      </c>
      <c r="S281" s="320">
        <v>3026</v>
      </c>
      <c r="T281" s="320">
        <v>2968</v>
      </c>
      <c r="U281" s="320">
        <v>2864</v>
      </c>
      <c r="V281" s="320">
        <v>2848</v>
      </c>
      <c r="W281" s="320">
        <v>2834</v>
      </c>
      <c r="X281" s="320">
        <v>2819</v>
      </c>
      <c r="Y281" s="320">
        <v>2798</v>
      </c>
      <c r="Z281" s="320">
        <v>2728</v>
      </c>
      <c r="AA281" s="320">
        <v>2650</v>
      </c>
      <c r="AB281" s="320">
        <v>2604</v>
      </c>
      <c r="AC281" s="320">
        <v>2547</v>
      </c>
    </row>
    <row r="282" spans="1:29" ht="15" x14ac:dyDescent="0.2">
      <c r="A282" t="str">
        <f t="shared" si="6"/>
        <v>Slagelse70-74 år</v>
      </c>
      <c r="B282" s="241">
        <v>281</v>
      </c>
      <c r="C282" s="170" t="s">
        <v>189</v>
      </c>
      <c r="D282" s="170" t="s">
        <v>1339</v>
      </c>
      <c r="E282" s="320">
        <v>4397</v>
      </c>
      <c r="F282" s="320">
        <v>4467</v>
      </c>
      <c r="G282" s="320">
        <v>4531</v>
      </c>
      <c r="H282" s="320">
        <v>4531</v>
      </c>
      <c r="I282" s="320">
        <v>4588</v>
      </c>
      <c r="J282" s="320">
        <v>4659</v>
      </c>
      <c r="K282" s="320">
        <v>4746</v>
      </c>
      <c r="L282" s="320">
        <v>4816</v>
      </c>
      <c r="M282" s="320">
        <v>5015</v>
      </c>
      <c r="N282" s="320">
        <v>5274</v>
      </c>
      <c r="O282" s="320">
        <v>5479</v>
      </c>
      <c r="P282" s="320">
        <v>5662</v>
      </c>
      <c r="Q282" s="320">
        <v>5755</v>
      </c>
      <c r="R282" s="320">
        <v>5698</v>
      </c>
      <c r="S282" s="320">
        <v>5534</v>
      </c>
      <c r="T282" s="320">
        <v>5419</v>
      </c>
      <c r="U282" s="320">
        <v>5301</v>
      </c>
      <c r="V282" s="320">
        <v>5247</v>
      </c>
      <c r="W282" s="320">
        <v>5281</v>
      </c>
      <c r="X282" s="320">
        <v>5321</v>
      </c>
      <c r="Y282" s="320">
        <v>5328</v>
      </c>
      <c r="Z282" s="320">
        <v>5264</v>
      </c>
      <c r="AA282" s="320">
        <v>5122</v>
      </c>
      <c r="AB282" s="320">
        <v>4989</v>
      </c>
      <c r="AC282" s="320">
        <v>4847</v>
      </c>
    </row>
    <row r="283" spans="1:29" ht="15" x14ac:dyDescent="0.2">
      <c r="A283" t="str">
        <f t="shared" si="6"/>
        <v>Solrød70-74 år</v>
      </c>
      <c r="B283" s="241">
        <v>282</v>
      </c>
      <c r="C283" s="170" t="s">
        <v>190</v>
      </c>
      <c r="D283" s="170" t="s">
        <v>1339</v>
      </c>
      <c r="E283" s="320">
        <v>1067</v>
      </c>
      <c r="F283" s="320">
        <v>1053</v>
      </c>
      <c r="G283" s="320">
        <v>1051</v>
      </c>
      <c r="H283" s="320">
        <v>1023</v>
      </c>
      <c r="I283" s="320">
        <v>1056</v>
      </c>
      <c r="J283" s="320">
        <v>1075</v>
      </c>
      <c r="K283" s="320">
        <v>1140</v>
      </c>
      <c r="L283" s="320">
        <v>1167</v>
      </c>
      <c r="M283" s="320">
        <v>1228</v>
      </c>
      <c r="N283" s="320">
        <v>1271</v>
      </c>
      <c r="O283" s="320">
        <v>1345</v>
      </c>
      <c r="P283" s="320">
        <v>1422</v>
      </c>
      <c r="Q283" s="320">
        <v>1476</v>
      </c>
      <c r="R283" s="320">
        <v>1487</v>
      </c>
      <c r="S283" s="320">
        <v>1461</v>
      </c>
      <c r="T283" s="320">
        <v>1432</v>
      </c>
      <c r="U283" s="320">
        <v>1388</v>
      </c>
      <c r="V283" s="320">
        <v>1375</v>
      </c>
      <c r="W283" s="320">
        <v>1366</v>
      </c>
      <c r="X283" s="320">
        <v>1394</v>
      </c>
      <c r="Y283" s="320">
        <v>1403</v>
      </c>
      <c r="Z283" s="320">
        <v>1375</v>
      </c>
      <c r="AA283" s="320">
        <v>1341</v>
      </c>
      <c r="AB283" s="320">
        <v>1314</v>
      </c>
      <c r="AC283" s="320">
        <v>1277</v>
      </c>
    </row>
    <row r="284" spans="1:29" ht="15" x14ac:dyDescent="0.2">
      <c r="A284" t="str">
        <f t="shared" si="6"/>
        <v>Sorø70-74 år</v>
      </c>
      <c r="B284" s="241">
        <v>283</v>
      </c>
      <c r="C284" s="170" t="s">
        <v>191</v>
      </c>
      <c r="D284" s="170" t="s">
        <v>1339</v>
      </c>
      <c r="E284" s="320">
        <v>1718</v>
      </c>
      <c r="F284" s="320">
        <v>1734</v>
      </c>
      <c r="G284" s="320">
        <v>1765</v>
      </c>
      <c r="H284" s="320">
        <v>1812</v>
      </c>
      <c r="I284" s="320">
        <v>1847</v>
      </c>
      <c r="J284" s="320">
        <v>1862</v>
      </c>
      <c r="K284" s="320">
        <v>1891</v>
      </c>
      <c r="L284" s="320">
        <v>1967</v>
      </c>
      <c r="M284" s="320">
        <v>2015</v>
      </c>
      <c r="N284" s="320">
        <v>2066</v>
      </c>
      <c r="O284" s="320">
        <v>2130</v>
      </c>
      <c r="P284" s="320">
        <v>2212</v>
      </c>
      <c r="Q284" s="320">
        <v>2229</v>
      </c>
      <c r="R284" s="320">
        <v>2223</v>
      </c>
      <c r="S284" s="320">
        <v>2179</v>
      </c>
      <c r="T284" s="320">
        <v>2119</v>
      </c>
      <c r="U284" s="320">
        <v>2053</v>
      </c>
      <c r="V284" s="320">
        <v>2022</v>
      </c>
      <c r="W284" s="320">
        <v>2007</v>
      </c>
      <c r="X284" s="320">
        <v>1993</v>
      </c>
      <c r="Y284" s="320">
        <v>2013</v>
      </c>
      <c r="Z284" s="320">
        <v>1982</v>
      </c>
      <c r="AA284" s="320">
        <v>1909</v>
      </c>
      <c r="AB284" s="320">
        <v>1862</v>
      </c>
      <c r="AC284" s="320">
        <v>1831</v>
      </c>
    </row>
    <row r="285" spans="1:29" ht="15" x14ac:dyDescent="0.2">
      <c r="A285" t="str">
        <f t="shared" si="6"/>
        <v>Stevns70-74 år</v>
      </c>
      <c r="B285" s="241">
        <v>284</v>
      </c>
      <c r="C285" s="170" t="s">
        <v>192</v>
      </c>
      <c r="D285" s="170" t="s">
        <v>1339</v>
      </c>
      <c r="E285" s="320">
        <v>1482</v>
      </c>
      <c r="F285" s="320">
        <v>1476</v>
      </c>
      <c r="G285" s="320">
        <v>1496</v>
      </c>
      <c r="H285" s="320">
        <v>1535</v>
      </c>
      <c r="I285" s="320">
        <v>1555</v>
      </c>
      <c r="J285" s="320">
        <v>1584</v>
      </c>
      <c r="K285" s="320">
        <v>1623</v>
      </c>
      <c r="L285" s="320">
        <v>1645</v>
      </c>
      <c r="M285" s="320">
        <v>1659</v>
      </c>
      <c r="N285" s="320">
        <v>1716</v>
      </c>
      <c r="O285" s="320">
        <v>1801</v>
      </c>
      <c r="P285" s="320">
        <v>1864</v>
      </c>
      <c r="Q285" s="320">
        <v>1881</v>
      </c>
      <c r="R285" s="320">
        <v>1866</v>
      </c>
      <c r="S285" s="320">
        <v>1845</v>
      </c>
      <c r="T285" s="320">
        <v>1768</v>
      </c>
      <c r="U285" s="320">
        <v>1735</v>
      </c>
      <c r="V285" s="320">
        <v>1735</v>
      </c>
      <c r="W285" s="320">
        <v>1724</v>
      </c>
      <c r="X285" s="320">
        <v>1711</v>
      </c>
      <c r="Y285" s="320">
        <v>1709</v>
      </c>
      <c r="Z285" s="320">
        <v>1660</v>
      </c>
      <c r="AA285" s="320">
        <v>1612</v>
      </c>
      <c r="AB285" s="320">
        <v>1581</v>
      </c>
      <c r="AC285" s="320">
        <v>1565</v>
      </c>
    </row>
    <row r="286" spans="1:29" ht="15" x14ac:dyDescent="0.2">
      <c r="A286" t="str">
        <f t="shared" si="6"/>
        <v>Struer70-74 år</v>
      </c>
      <c r="B286" s="241">
        <v>285</v>
      </c>
      <c r="C286" s="170" t="s">
        <v>230</v>
      </c>
      <c r="D286" s="170" t="s">
        <v>1339</v>
      </c>
      <c r="E286" s="320">
        <v>1469</v>
      </c>
      <c r="F286" s="320">
        <v>1458</v>
      </c>
      <c r="G286" s="320">
        <v>1424</v>
      </c>
      <c r="H286" s="320">
        <v>1409</v>
      </c>
      <c r="I286" s="320">
        <v>1436</v>
      </c>
      <c r="J286" s="320">
        <v>1393</v>
      </c>
      <c r="K286" s="320">
        <v>1387</v>
      </c>
      <c r="L286" s="320">
        <v>1382</v>
      </c>
      <c r="M286" s="320">
        <v>1409</v>
      </c>
      <c r="N286" s="320">
        <v>1417</v>
      </c>
      <c r="O286" s="320">
        <v>1466</v>
      </c>
      <c r="P286" s="320">
        <v>1517</v>
      </c>
      <c r="Q286" s="320">
        <v>1541</v>
      </c>
      <c r="R286" s="320">
        <v>1524</v>
      </c>
      <c r="S286" s="320">
        <v>1478</v>
      </c>
      <c r="T286" s="320">
        <v>1435</v>
      </c>
      <c r="U286" s="320">
        <v>1401</v>
      </c>
      <c r="V286" s="320">
        <v>1382</v>
      </c>
      <c r="W286" s="320">
        <v>1378</v>
      </c>
      <c r="X286" s="320">
        <v>1362</v>
      </c>
      <c r="Y286" s="320">
        <v>1372</v>
      </c>
      <c r="Z286" s="320">
        <v>1341</v>
      </c>
      <c r="AA286" s="320">
        <v>1304</v>
      </c>
      <c r="AB286" s="320">
        <v>1255</v>
      </c>
      <c r="AC286" s="320">
        <v>1227</v>
      </c>
    </row>
    <row r="287" spans="1:29" ht="15" x14ac:dyDescent="0.2">
      <c r="A287" t="str">
        <f t="shared" si="6"/>
        <v>Svendborg70-74 år</v>
      </c>
      <c r="B287" s="241">
        <v>286</v>
      </c>
      <c r="C287" s="170" t="s">
        <v>207</v>
      </c>
      <c r="D287" s="170" t="s">
        <v>1339</v>
      </c>
      <c r="E287" s="320">
        <v>3894</v>
      </c>
      <c r="F287" s="320">
        <v>4039</v>
      </c>
      <c r="G287" s="320">
        <v>4095</v>
      </c>
      <c r="H287" s="320">
        <v>4053</v>
      </c>
      <c r="I287" s="320">
        <v>4017</v>
      </c>
      <c r="J287" s="320">
        <v>4062</v>
      </c>
      <c r="K287" s="320">
        <v>4009</v>
      </c>
      <c r="L287" s="320">
        <v>3962</v>
      </c>
      <c r="M287" s="320">
        <v>4013</v>
      </c>
      <c r="N287" s="320">
        <v>4115</v>
      </c>
      <c r="O287" s="320">
        <v>4101</v>
      </c>
      <c r="P287" s="320">
        <v>4189</v>
      </c>
      <c r="Q287" s="320">
        <v>4246</v>
      </c>
      <c r="R287" s="320">
        <v>4160</v>
      </c>
      <c r="S287" s="320">
        <v>4058</v>
      </c>
      <c r="T287" s="320">
        <v>3953</v>
      </c>
      <c r="U287" s="320">
        <v>3876</v>
      </c>
      <c r="V287" s="320">
        <v>3831</v>
      </c>
      <c r="W287" s="320">
        <v>3815</v>
      </c>
      <c r="X287" s="320">
        <v>3846</v>
      </c>
      <c r="Y287" s="320">
        <v>3918</v>
      </c>
      <c r="Z287" s="320">
        <v>3873</v>
      </c>
      <c r="AA287" s="320">
        <v>3772</v>
      </c>
      <c r="AB287" s="320">
        <v>3777</v>
      </c>
      <c r="AC287" s="320">
        <v>3693</v>
      </c>
    </row>
    <row r="288" spans="1:29" ht="15" x14ac:dyDescent="0.2">
      <c r="A288" t="str">
        <f t="shared" si="6"/>
        <v>Syddjurs70-74 år</v>
      </c>
      <c r="B288" s="241">
        <v>287</v>
      </c>
      <c r="C288" s="170" t="s">
        <v>231</v>
      </c>
      <c r="D288" s="170" t="s">
        <v>1339</v>
      </c>
      <c r="E288" s="320">
        <v>2927</v>
      </c>
      <c r="F288" s="320">
        <v>2965</v>
      </c>
      <c r="G288" s="320">
        <v>2975</v>
      </c>
      <c r="H288" s="320">
        <v>2949</v>
      </c>
      <c r="I288" s="320">
        <v>2928</v>
      </c>
      <c r="J288" s="320">
        <v>2974</v>
      </c>
      <c r="K288" s="320">
        <v>2968</v>
      </c>
      <c r="L288" s="320">
        <v>3050</v>
      </c>
      <c r="M288" s="320">
        <v>3164</v>
      </c>
      <c r="N288" s="320">
        <v>3239</v>
      </c>
      <c r="O288" s="320">
        <v>3369</v>
      </c>
      <c r="P288" s="320">
        <v>3466</v>
      </c>
      <c r="Q288" s="320">
        <v>3507</v>
      </c>
      <c r="R288" s="320">
        <v>3424</v>
      </c>
      <c r="S288" s="320">
        <v>3391</v>
      </c>
      <c r="T288" s="320">
        <v>3302</v>
      </c>
      <c r="U288" s="320">
        <v>3229</v>
      </c>
      <c r="V288" s="320">
        <v>3195</v>
      </c>
      <c r="W288" s="320">
        <v>3203</v>
      </c>
      <c r="X288" s="320">
        <v>3223</v>
      </c>
      <c r="Y288" s="320">
        <v>3233</v>
      </c>
      <c r="Z288" s="320">
        <v>3193</v>
      </c>
      <c r="AA288" s="320">
        <v>3102</v>
      </c>
      <c r="AB288" s="320">
        <v>3040</v>
      </c>
      <c r="AC288" s="320">
        <v>2939</v>
      </c>
    </row>
    <row r="289" spans="1:29" ht="15" x14ac:dyDescent="0.2">
      <c r="A289" t="str">
        <f t="shared" si="6"/>
        <v>Sønderborg70-74 år</v>
      </c>
      <c r="B289" s="241">
        <v>288</v>
      </c>
      <c r="C289" s="170" t="s">
        <v>208</v>
      </c>
      <c r="D289" s="170" t="s">
        <v>1339</v>
      </c>
      <c r="E289" s="320">
        <v>4231</v>
      </c>
      <c r="F289" s="320">
        <v>4316</v>
      </c>
      <c r="G289" s="320">
        <v>4382</v>
      </c>
      <c r="H289" s="320">
        <v>4407</v>
      </c>
      <c r="I289" s="320">
        <v>4493</v>
      </c>
      <c r="J289" s="320">
        <v>4594</v>
      </c>
      <c r="K289" s="320">
        <v>4668</v>
      </c>
      <c r="L289" s="320">
        <v>4781</v>
      </c>
      <c r="M289" s="320">
        <v>4986</v>
      </c>
      <c r="N289" s="320">
        <v>5085</v>
      </c>
      <c r="O289" s="320">
        <v>5275</v>
      </c>
      <c r="P289" s="320">
        <v>5450</v>
      </c>
      <c r="Q289" s="320">
        <v>5583</v>
      </c>
      <c r="R289" s="320">
        <v>5503</v>
      </c>
      <c r="S289" s="320">
        <v>5459</v>
      </c>
      <c r="T289" s="320">
        <v>5321</v>
      </c>
      <c r="U289" s="320">
        <v>5182</v>
      </c>
      <c r="V289" s="320">
        <v>5094</v>
      </c>
      <c r="W289" s="320">
        <v>5032</v>
      </c>
      <c r="X289" s="320">
        <v>4946</v>
      </c>
      <c r="Y289" s="320">
        <v>4896</v>
      </c>
      <c r="Z289" s="320">
        <v>4800</v>
      </c>
      <c r="AA289" s="320">
        <v>4621</v>
      </c>
      <c r="AB289" s="320">
        <v>4535</v>
      </c>
      <c r="AC289" s="320">
        <v>4453</v>
      </c>
    </row>
    <row r="290" spans="1:29" ht="15" x14ac:dyDescent="0.2">
      <c r="A290" t="str">
        <f t="shared" si="6"/>
        <v>Thisted70-74 år</v>
      </c>
      <c r="B290" s="241">
        <v>289</v>
      </c>
      <c r="C290" s="170" t="s">
        <v>241</v>
      </c>
      <c r="D290" s="170" t="s">
        <v>1339</v>
      </c>
      <c r="E290" s="320">
        <v>2826</v>
      </c>
      <c r="F290" s="320">
        <v>2835</v>
      </c>
      <c r="G290" s="320">
        <v>2833</v>
      </c>
      <c r="H290" s="320">
        <v>2850</v>
      </c>
      <c r="I290" s="320">
        <v>2850</v>
      </c>
      <c r="J290" s="320">
        <v>2865</v>
      </c>
      <c r="K290" s="320">
        <v>2843</v>
      </c>
      <c r="L290" s="320">
        <v>2855</v>
      </c>
      <c r="M290" s="320">
        <v>2842</v>
      </c>
      <c r="N290" s="320">
        <v>2856</v>
      </c>
      <c r="O290" s="320">
        <v>2886</v>
      </c>
      <c r="P290" s="320">
        <v>2906</v>
      </c>
      <c r="Q290" s="320">
        <v>2913</v>
      </c>
      <c r="R290" s="320">
        <v>2862</v>
      </c>
      <c r="S290" s="320">
        <v>2811</v>
      </c>
      <c r="T290" s="320">
        <v>2697</v>
      </c>
      <c r="U290" s="320">
        <v>2602</v>
      </c>
      <c r="V290" s="320">
        <v>2529</v>
      </c>
      <c r="W290" s="320">
        <v>2480</v>
      </c>
      <c r="X290" s="320">
        <v>2404</v>
      </c>
      <c r="Y290" s="320">
        <v>2438</v>
      </c>
      <c r="Z290" s="320">
        <v>2427</v>
      </c>
      <c r="AA290" s="320">
        <v>2385</v>
      </c>
      <c r="AB290" s="320">
        <v>2340</v>
      </c>
      <c r="AC290" s="320">
        <v>2330</v>
      </c>
    </row>
    <row r="291" spans="1:29" ht="15" x14ac:dyDescent="0.2">
      <c r="A291" t="str">
        <f t="shared" si="6"/>
        <v>Tårnby70-74 år</v>
      </c>
      <c r="B291" s="241">
        <v>290</v>
      </c>
      <c r="C291" s="170" t="s">
        <v>175</v>
      </c>
      <c r="D291" s="170" t="s">
        <v>1339</v>
      </c>
      <c r="E291" s="320">
        <v>2046</v>
      </c>
      <c r="F291" s="320">
        <v>2095</v>
      </c>
      <c r="G291" s="320">
        <v>2119</v>
      </c>
      <c r="H291" s="320">
        <v>2123</v>
      </c>
      <c r="I291" s="320">
        <v>2141</v>
      </c>
      <c r="J291" s="320">
        <v>2160</v>
      </c>
      <c r="K291" s="320">
        <v>2195</v>
      </c>
      <c r="L291" s="320">
        <v>2251</v>
      </c>
      <c r="M291" s="320">
        <v>2316</v>
      </c>
      <c r="N291" s="320">
        <v>2358</v>
      </c>
      <c r="O291" s="320">
        <v>2394</v>
      </c>
      <c r="P291" s="320">
        <v>2451</v>
      </c>
      <c r="Q291" s="320">
        <v>2460</v>
      </c>
      <c r="R291" s="320">
        <v>2402</v>
      </c>
      <c r="S291" s="320">
        <v>2355</v>
      </c>
      <c r="T291" s="320">
        <v>2287</v>
      </c>
      <c r="U291" s="320">
        <v>2222</v>
      </c>
      <c r="V291" s="320">
        <v>2223</v>
      </c>
      <c r="W291" s="320">
        <v>2260</v>
      </c>
      <c r="X291" s="320">
        <v>2328</v>
      </c>
      <c r="Y291" s="320">
        <v>2396</v>
      </c>
      <c r="Z291" s="320">
        <v>2395</v>
      </c>
      <c r="AA291" s="320">
        <v>2378</v>
      </c>
      <c r="AB291" s="320">
        <v>2361</v>
      </c>
      <c r="AC291" s="320">
        <v>2323</v>
      </c>
    </row>
    <row r="292" spans="1:29" ht="15" x14ac:dyDescent="0.2">
      <c r="A292" t="str">
        <f t="shared" si="6"/>
        <v>Tønder70-74 år</v>
      </c>
      <c r="B292" s="241">
        <v>291</v>
      </c>
      <c r="C292" s="170" t="s">
        <v>209</v>
      </c>
      <c r="D292" s="170" t="s">
        <v>1339</v>
      </c>
      <c r="E292" s="320">
        <v>2483</v>
      </c>
      <c r="F292" s="320">
        <v>2601</v>
      </c>
      <c r="G292" s="320">
        <v>2712</v>
      </c>
      <c r="H292" s="320">
        <v>2725</v>
      </c>
      <c r="I292" s="320">
        <v>2739</v>
      </c>
      <c r="J292" s="320">
        <v>2751</v>
      </c>
      <c r="K292" s="320">
        <v>2737</v>
      </c>
      <c r="L292" s="320">
        <v>2750</v>
      </c>
      <c r="M292" s="320">
        <v>2810</v>
      </c>
      <c r="N292" s="320">
        <v>2856</v>
      </c>
      <c r="O292" s="320">
        <v>2873</v>
      </c>
      <c r="P292" s="320">
        <v>2920</v>
      </c>
      <c r="Q292" s="320">
        <v>2877</v>
      </c>
      <c r="R292" s="320">
        <v>2769</v>
      </c>
      <c r="S292" s="320">
        <v>2676</v>
      </c>
      <c r="T292" s="320">
        <v>2598</v>
      </c>
      <c r="U292" s="320">
        <v>2487</v>
      </c>
      <c r="V292" s="320">
        <v>2437</v>
      </c>
      <c r="W292" s="320">
        <v>2427</v>
      </c>
      <c r="X292" s="320">
        <v>2387</v>
      </c>
      <c r="Y292" s="320">
        <v>2399</v>
      </c>
      <c r="Z292" s="320">
        <v>2332</v>
      </c>
      <c r="AA292" s="320">
        <v>2242</v>
      </c>
      <c r="AB292" s="320">
        <v>2179</v>
      </c>
      <c r="AC292" s="320">
        <v>2137</v>
      </c>
    </row>
    <row r="293" spans="1:29" ht="15" x14ac:dyDescent="0.2">
      <c r="A293" t="str">
        <f t="shared" si="6"/>
        <v>Vallensbæk70-74 år</v>
      </c>
      <c r="B293" s="241">
        <v>292</v>
      </c>
      <c r="C293" s="170" t="s">
        <v>176</v>
      </c>
      <c r="D293" s="170" t="s">
        <v>1339</v>
      </c>
      <c r="E293" s="320">
        <v>714</v>
      </c>
      <c r="F293" s="320">
        <v>699</v>
      </c>
      <c r="G293" s="320">
        <v>681</v>
      </c>
      <c r="H293" s="320">
        <v>669</v>
      </c>
      <c r="I293" s="320">
        <v>671</v>
      </c>
      <c r="J293" s="320">
        <v>652</v>
      </c>
      <c r="K293" s="320">
        <v>662</v>
      </c>
      <c r="L293" s="320">
        <v>676</v>
      </c>
      <c r="M293" s="320">
        <v>721</v>
      </c>
      <c r="N293" s="320">
        <v>766</v>
      </c>
      <c r="O293" s="320">
        <v>794</v>
      </c>
      <c r="P293" s="320">
        <v>831</v>
      </c>
      <c r="Q293" s="320">
        <v>856</v>
      </c>
      <c r="R293" s="320">
        <v>846</v>
      </c>
      <c r="S293" s="320">
        <v>839</v>
      </c>
      <c r="T293" s="320">
        <v>830</v>
      </c>
      <c r="U293" s="320">
        <v>815</v>
      </c>
      <c r="V293" s="320">
        <v>813</v>
      </c>
      <c r="W293" s="320">
        <v>823</v>
      </c>
      <c r="X293" s="320">
        <v>839</v>
      </c>
      <c r="Y293" s="320">
        <v>853</v>
      </c>
      <c r="Z293" s="320">
        <v>854</v>
      </c>
      <c r="AA293" s="320">
        <v>839</v>
      </c>
      <c r="AB293" s="320">
        <v>829</v>
      </c>
      <c r="AC293" s="320">
        <v>814</v>
      </c>
    </row>
    <row r="294" spans="1:29" ht="15" x14ac:dyDescent="0.2">
      <c r="A294" t="str">
        <f t="shared" si="6"/>
        <v>Varde70-74 år</v>
      </c>
      <c r="B294" s="241">
        <v>293</v>
      </c>
      <c r="C294" s="170" t="s">
        <v>210</v>
      </c>
      <c r="D294" s="170" t="s">
        <v>1339</v>
      </c>
      <c r="E294" s="320">
        <v>3021</v>
      </c>
      <c r="F294" s="320">
        <v>3074</v>
      </c>
      <c r="G294" s="320">
        <v>3090</v>
      </c>
      <c r="H294" s="320">
        <v>3071</v>
      </c>
      <c r="I294" s="320">
        <v>3005</v>
      </c>
      <c r="J294" s="320">
        <v>3002</v>
      </c>
      <c r="K294" s="320">
        <v>3015</v>
      </c>
      <c r="L294" s="320">
        <v>3069</v>
      </c>
      <c r="M294" s="320">
        <v>3169</v>
      </c>
      <c r="N294" s="320">
        <v>3241</v>
      </c>
      <c r="O294" s="320">
        <v>3346</v>
      </c>
      <c r="P294" s="320">
        <v>3428</v>
      </c>
      <c r="Q294" s="320">
        <v>3431</v>
      </c>
      <c r="R294" s="320">
        <v>3352</v>
      </c>
      <c r="S294" s="320">
        <v>3291</v>
      </c>
      <c r="T294" s="320">
        <v>3199</v>
      </c>
      <c r="U294" s="320">
        <v>3121</v>
      </c>
      <c r="V294" s="320">
        <v>3073</v>
      </c>
      <c r="W294" s="320">
        <v>3040</v>
      </c>
      <c r="X294" s="320">
        <v>3003</v>
      </c>
      <c r="Y294" s="320">
        <v>2989</v>
      </c>
      <c r="Z294" s="320">
        <v>2904</v>
      </c>
      <c r="AA294" s="320">
        <v>2804</v>
      </c>
      <c r="AB294" s="320">
        <v>2779</v>
      </c>
      <c r="AC294" s="320">
        <v>2731</v>
      </c>
    </row>
    <row r="295" spans="1:29" ht="15" x14ac:dyDescent="0.2">
      <c r="A295" t="str">
        <f t="shared" si="6"/>
        <v>Vejen70-74 år</v>
      </c>
      <c r="B295" s="241">
        <v>294</v>
      </c>
      <c r="C295" s="170" t="s">
        <v>211</v>
      </c>
      <c r="D295" s="170" t="s">
        <v>1339</v>
      </c>
      <c r="E295" s="320">
        <v>2282</v>
      </c>
      <c r="F295" s="320">
        <v>2297</v>
      </c>
      <c r="G295" s="320">
        <v>2275</v>
      </c>
      <c r="H295" s="320">
        <v>2310</v>
      </c>
      <c r="I295" s="320">
        <v>2349</v>
      </c>
      <c r="J295" s="320">
        <v>2354</v>
      </c>
      <c r="K295" s="320">
        <v>2348</v>
      </c>
      <c r="L295" s="320">
        <v>2421</v>
      </c>
      <c r="M295" s="320">
        <v>2490</v>
      </c>
      <c r="N295" s="320">
        <v>2550</v>
      </c>
      <c r="O295" s="320">
        <v>2600</v>
      </c>
      <c r="P295" s="320">
        <v>2683</v>
      </c>
      <c r="Q295" s="320">
        <v>2683</v>
      </c>
      <c r="R295" s="320">
        <v>2617</v>
      </c>
      <c r="S295" s="320">
        <v>2541</v>
      </c>
      <c r="T295" s="320">
        <v>2453</v>
      </c>
      <c r="U295" s="320">
        <v>2434</v>
      </c>
      <c r="V295" s="320">
        <v>2430</v>
      </c>
      <c r="W295" s="320">
        <v>2425</v>
      </c>
      <c r="X295" s="320">
        <v>2432</v>
      </c>
      <c r="Y295" s="320">
        <v>2484</v>
      </c>
      <c r="Z295" s="320">
        <v>2426</v>
      </c>
      <c r="AA295" s="320">
        <v>2360</v>
      </c>
      <c r="AB295" s="320">
        <v>2347</v>
      </c>
      <c r="AC295" s="320">
        <v>2314</v>
      </c>
    </row>
    <row r="296" spans="1:29" ht="15" x14ac:dyDescent="0.2">
      <c r="A296" t="str">
        <f t="shared" si="6"/>
        <v>Vejle70-74 år</v>
      </c>
      <c r="B296" s="241">
        <v>295</v>
      </c>
      <c r="C296" s="170" t="s">
        <v>212</v>
      </c>
      <c r="D296" s="170" t="s">
        <v>1339</v>
      </c>
      <c r="E296" s="320">
        <v>5762</v>
      </c>
      <c r="F296" s="320">
        <v>5839</v>
      </c>
      <c r="G296" s="320">
        <v>5860</v>
      </c>
      <c r="H296" s="320">
        <v>5916</v>
      </c>
      <c r="I296" s="320">
        <v>5995</v>
      </c>
      <c r="J296" s="320">
        <v>6148</v>
      </c>
      <c r="K296" s="320">
        <v>6262</v>
      </c>
      <c r="L296" s="320">
        <v>6451</v>
      </c>
      <c r="M296" s="320">
        <v>6710</v>
      </c>
      <c r="N296" s="320">
        <v>7059</v>
      </c>
      <c r="O296" s="320">
        <v>7278</v>
      </c>
      <c r="P296" s="320">
        <v>7561</v>
      </c>
      <c r="Q296" s="320">
        <v>7731</v>
      </c>
      <c r="R296" s="320">
        <v>7689</v>
      </c>
      <c r="S296" s="320">
        <v>7513</v>
      </c>
      <c r="T296" s="320">
        <v>7348</v>
      </c>
      <c r="U296" s="320">
        <v>7184</v>
      </c>
      <c r="V296" s="320">
        <v>7145</v>
      </c>
      <c r="W296" s="320">
        <v>7198</v>
      </c>
      <c r="X296" s="320">
        <v>7295</v>
      </c>
      <c r="Y296" s="320">
        <v>7372</v>
      </c>
      <c r="Z296" s="320">
        <v>7342</v>
      </c>
      <c r="AA296" s="320">
        <v>7183</v>
      </c>
      <c r="AB296" s="320">
        <v>7105</v>
      </c>
      <c r="AC296" s="320">
        <v>6982</v>
      </c>
    </row>
    <row r="297" spans="1:29" ht="15" x14ac:dyDescent="0.2">
      <c r="A297" t="str">
        <f t="shared" si="6"/>
        <v>Vesthimmerlands70-74 år</v>
      </c>
      <c r="B297" s="241">
        <v>296</v>
      </c>
      <c r="C297" s="170" t="s">
        <v>242</v>
      </c>
      <c r="D297" s="170" t="s">
        <v>1339</v>
      </c>
      <c r="E297" s="320">
        <v>2201</v>
      </c>
      <c r="F297" s="320">
        <v>2188</v>
      </c>
      <c r="G297" s="320">
        <v>2230</v>
      </c>
      <c r="H297" s="320">
        <v>2259</v>
      </c>
      <c r="I297" s="320">
        <v>2312</v>
      </c>
      <c r="J297" s="320">
        <v>2344</v>
      </c>
      <c r="K297" s="320">
        <v>2365</v>
      </c>
      <c r="L297" s="320">
        <v>2379</v>
      </c>
      <c r="M297" s="320">
        <v>2403</v>
      </c>
      <c r="N297" s="320">
        <v>2474</v>
      </c>
      <c r="O297" s="320">
        <v>2496</v>
      </c>
      <c r="P297" s="320">
        <v>2562</v>
      </c>
      <c r="Q297" s="320">
        <v>2557</v>
      </c>
      <c r="R297" s="320">
        <v>2534</v>
      </c>
      <c r="S297" s="320">
        <v>2444</v>
      </c>
      <c r="T297" s="320">
        <v>2369</v>
      </c>
      <c r="U297" s="320">
        <v>2269</v>
      </c>
      <c r="V297" s="320">
        <v>2230</v>
      </c>
      <c r="W297" s="320">
        <v>2174</v>
      </c>
      <c r="X297" s="320">
        <v>2138</v>
      </c>
      <c r="Y297" s="320">
        <v>2156</v>
      </c>
      <c r="Z297" s="320">
        <v>2132</v>
      </c>
      <c r="AA297" s="320">
        <v>2100</v>
      </c>
      <c r="AB297" s="320">
        <v>2063</v>
      </c>
      <c r="AC297" s="320">
        <v>2049</v>
      </c>
    </row>
    <row r="298" spans="1:29" ht="15" x14ac:dyDescent="0.2">
      <c r="A298" t="str">
        <f t="shared" si="6"/>
        <v>Viborg70-74 år</v>
      </c>
      <c r="B298" s="241">
        <v>297</v>
      </c>
      <c r="C298" s="170" t="s">
        <v>232</v>
      </c>
      <c r="D298" s="170" t="s">
        <v>1339</v>
      </c>
      <c r="E298" s="320">
        <v>5347</v>
      </c>
      <c r="F298" s="320">
        <v>5344</v>
      </c>
      <c r="G298" s="320">
        <v>5470</v>
      </c>
      <c r="H298" s="320">
        <v>5463</v>
      </c>
      <c r="I298" s="320">
        <v>5534</v>
      </c>
      <c r="J298" s="320">
        <v>5544</v>
      </c>
      <c r="K298" s="320">
        <v>5605</v>
      </c>
      <c r="L298" s="320">
        <v>5678</v>
      </c>
      <c r="M298" s="320">
        <v>5749</v>
      </c>
      <c r="N298" s="320">
        <v>5903</v>
      </c>
      <c r="O298" s="320">
        <v>6087</v>
      </c>
      <c r="P298" s="320">
        <v>6293</v>
      </c>
      <c r="Q298" s="320">
        <v>6414</v>
      </c>
      <c r="R298" s="320">
        <v>6375</v>
      </c>
      <c r="S298" s="320">
        <v>6280</v>
      </c>
      <c r="T298" s="320">
        <v>6131</v>
      </c>
      <c r="U298" s="320">
        <v>6009</v>
      </c>
      <c r="V298" s="320">
        <v>5978</v>
      </c>
      <c r="W298" s="320">
        <v>5974</v>
      </c>
      <c r="X298" s="320">
        <v>6009</v>
      </c>
      <c r="Y298" s="320">
        <v>6069</v>
      </c>
      <c r="Z298" s="320">
        <v>5970</v>
      </c>
      <c r="AA298" s="320">
        <v>5868</v>
      </c>
      <c r="AB298" s="320">
        <v>5836</v>
      </c>
      <c r="AC298" s="320">
        <v>5722</v>
      </c>
    </row>
    <row r="299" spans="1:29" ht="15" x14ac:dyDescent="0.2">
      <c r="A299" t="str">
        <f t="shared" si="6"/>
        <v>Vordingborg70-74 år</v>
      </c>
      <c r="B299" s="241">
        <v>298</v>
      </c>
      <c r="C299" s="170" t="s">
        <v>193</v>
      </c>
      <c r="D299" s="170" t="s">
        <v>1339</v>
      </c>
      <c r="E299" s="320">
        <v>3188</v>
      </c>
      <c r="F299" s="320">
        <v>3203</v>
      </c>
      <c r="G299" s="320">
        <v>3213</v>
      </c>
      <c r="H299" s="320">
        <v>3271</v>
      </c>
      <c r="I299" s="320">
        <v>3289</v>
      </c>
      <c r="J299" s="320">
        <v>3333</v>
      </c>
      <c r="K299" s="320">
        <v>3371</v>
      </c>
      <c r="L299" s="320">
        <v>3362</v>
      </c>
      <c r="M299" s="320">
        <v>3403</v>
      </c>
      <c r="N299" s="320">
        <v>3417</v>
      </c>
      <c r="O299" s="320">
        <v>3521</v>
      </c>
      <c r="P299" s="320">
        <v>3617</v>
      </c>
      <c r="Q299" s="320">
        <v>3699</v>
      </c>
      <c r="R299" s="320">
        <v>3627</v>
      </c>
      <c r="S299" s="320">
        <v>3581</v>
      </c>
      <c r="T299" s="320">
        <v>3476</v>
      </c>
      <c r="U299" s="320">
        <v>3348</v>
      </c>
      <c r="V299" s="320">
        <v>3279</v>
      </c>
      <c r="W299" s="320">
        <v>3264</v>
      </c>
      <c r="X299" s="320">
        <v>3260</v>
      </c>
      <c r="Y299" s="320">
        <v>3271</v>
      </c>
      <c r="Z299" s="320">
        <v>3220</v>
      </c>
      <c r="AA299" s="320">
        <v>3115</v>
      </c>
      <c r="AB299" s="320">
        <v>3031</v>
      </c>
      <c r="AC299" s="320">
        <v>2927</v>
      </c>
    </row>
    <row r="300" spans="1:29" ht="15" x14ac:dyDescent="0.2">
      <c r="A300" t="str">
        <f t="shared" si="6"/>
        <v>Ærø70-74 år</v>
      </c>
      <c r="B300" s="241">
        <v>299</v>
      </c>
      <c r="C300" s="170" t="s">
        <v>213</v>
      </c>
      <c r="D300" s="170" t="s">
        <v>1339</v>
      </c>
      <c r="E300" s="320">
        <v>519</v>
      </c>
      <c r="F300" s="320">
        <v>528</v>
      </c>
      <c r="G300" s="320">
        <v>537</v>
      </c>
      <c r="H300" s="320">
        <v>527</v>
      </c>
      <c r="I300" s="320">
        <v>516</v>
      </c>
      <c r="J300" s="320">
        <v>518</v>
      </c>
      <c r="K300" s="320">
        <v>512</v>
      </c>
      <c r="L300" s="320">
        <v>538</v>
      </c>
      <c r="M300" s="320">
        <v>537</v>
      </c>
      <c r="N300" s="320">
        <v>556</v>
      </c>
      <c r="O300" s="320">
        <v>561</v>
      </c>
      <c r="P300" s="320">
        <v>571</v>
      </c>
      <c r="Q300" s="320">
        <v>552</v>
      </c>
      <c r="R300" s="320">
        <v>547</v>
      </c>
      <c r="S300" s="320">
        <v>526</v>
      </c>
      <c r="T300" s="320">
        <v>498</v>
      </c>
      <c r="U300" s="320">
        <v>494</v>
      </c>
      <c r="V300" s="320">
        <v>482</v>
      </c>
      <c r="W300" s="320">
        <v>475</v>
      </c>
      <c r="X300" s="320">
        <v>469</v>
      </c>
      <c r="Y300" s="320">
        <v>478</v>
      </c>
      <c r="Z300" s="320">
        <v>455</v>
      </c>
      <c r="AA300" s="320">
        <v>434</v>
      </c>
      <c r="AB300" s="320">
        <v>430</v>
      </c>
      <c r="AC300" s="320">
        <v>419</v>
      </c>
    </row>
    <row r="301" spans="1:29" ht="15" x14ac:dyDescent="0.2">
      <c r="A301" t="str">
        <f t="shared" si="6"/>
        <v>Aabenraa75-79 år</v>
      </c>
      <c r="B301" s="241">
        <v>300</v>
      </c>
      <c r="C301" s="170" t="s">
        <v>214</v>
      </c>
      <c r="D301" s="170" t="s">
        <v>14</v>
      </c>
      <c r="E301" s="320">
        <v>3303</v>
      </c>
      <c r="F301" s="320">
        <v>3270</v>
      </c>
      <c r="G301" s="320">
        <v>3248</v>
      </c>
      <c r="H301" s="320">
        <v>3255</v>
      </c>
      <c r="I301" s="320">
        <v>3219</v>
      </c>
      <c r="J301" s="320">
        <v>3303</v>
      </c>
      <c r="K301" s="320">
        <v>3325</v>
      </c>
      <c r="L301" s="320">
        <v>3310</v>
      </c>
      <c r="M301" s="320">
        <v>3341</v>
      </c>
      <c r="N301" s="320">
        <v>3361</v>
      </c>
      <c r="O301" s="320">
        <v>3401</v>
      </c>
      <c r="P301" s="320">
        <v>3378</v>
      </c>
      <c r="Q301" s="320">
        <v>3421</v>
      </c>
      <c r="R301" s="320">
        <v>3500</v>
      </c>
      <c r="S301" s="320">
        <v>3600</v>
      </c>
      <c r="T301" s="320">
        <v>3673</v>
      </c>
      <c r="U301" s="320">
        <v>3805</v>
      </c>
      <c r="V301" s="320">
        <v>3868</v>
      </c>
      <c r="W301" s="320">
        <v>3798</v>
      </c>
      <c r="X301" s="320">
        <v>3740</v>
      </c>
      <c r="Y301" s="320">
        <v>3650</v>
      </c>
      <c r="Z301" s="320">
        <v>3561</v>
      </c>
      <c r="AA301" s="320">
        <v>3497</v>
      </c>
      <c r="AB301" s="320">
        <v>3476</v>
      </c>
      <c r="AC301" s="320">
        <v>3472</v>
      </c>
    </row>
    <row r="302" spans="1:29" ht="15" x14ac:dyDescent="0.2">
      <c r="A302" t="str">
        <f t="shared" si="6"/>
        <v>Aalborg75-79 år</v>
      </c>
      <c r="B302" s="241">
        <v>301</v>
      </c>
      <c r="C302" s="170" t="s">
        <v>243</v>
      </c>
      <c r="D302" s="170" t="s">
        <v>14</v>
      </c>
      <c r="E302" s="320">
        <v>9388</v>
      </c>
      <c r="F302" s="320">
        <v>9152</v>
      </c>
      <c r="G302" s="320">
        <v>8953</v>
      </c>
      <c r="H302" s="320">
        <v>8800</v>
      </c>
      <c r="I302" s="320">
        <v>8797</v>
      </c>
      <c r="J302" s="320">
        <v>8878</v>
      </c>
      <c r="K302" s="320">
        <v>9024</v>
      </c>
      <c r="L302" s="320">
        <v>9096</v>
      </c>
      <c r="M302" s="320">
        <v>9345</v>
      </c>
      <c r="N302" s="320">
        <v>9412</v>
      </c>
      <c r="O302" s="320">
        <v>9588</v>
      </c>
      <c r="P302" s="320">
        <v>9707</v>
      </c>
      <c r="Q302" s="320">
        <v>10009</v>
      </c>
      <c r="R302" s="320">
        <v>10228</v>
      </c>
      <c r="S302" s="320">
        <v>10629</v>
      </c>
      <c r="T302" s="320">
        <v>10976</v>
      </c>
      <c r="U302" s="320">
        <v>11426</v>
      </c>
      <c r="V302" s="320">
        <v>11555</v>
      </c>
      <c r="W302" s="320">
        <v>11543</v>
      </c>
      <c r="X302" s="320">
        <v>11326</v>
      </c>
      <c r="Y302" s="320">
        <v>11089</v>
      </c>
      <c r="Z302" s="320">
        <v>10799</v>
      </c>
      <c r="AA302" s="320">
        <v>10826</v>
      </c>
      <c r="AB302" s="320">
        <v>10738</v>
      </c>
      <c r="AC302" s="320">
        <v>10876</v>
      </c>
    </row>
    <row r="303" spans="1:29" ht="15" x14ac:dyDescent="0.2">
      <c r="A303" t="str">
        <f t="shared" si="6"/>
        <v>Aarhus75-79 år</v>
      </c>
      <c r="B303" s="241">
        <v>302</v>
      </c>
      <c r="C303" s="170" t="s">
        <v>293</v>
      </c>
      <c r="D303" s="170" t="s">
        <v>14</v>
      </c>
      <c r="E303" s="320">
        <v>12497</v>
      </c>
      <c r="F303" s="320">
        <v>12262</v>
      </c>
      <c r="G303" s="320">
        <v>12316</v>
      </c>
      <c r="H303" s="320">
        <v>12470</v>
      </c>
      <c r="I303" s="320">
        <v>12577</v>
      </c>
      <c r="J303" s="320">
        <v>12683</v>
      </c>
      <c r="K303" s="320">
        <v>12956</v>
      </c>
      <c r="L303" s="320">
        <v>13051</v>
      </c>
      <c r="M303" s="320">
        <v>13238</v>
      </c>
      <c r="N303" s="320">
        <v>13350</v>
      </c>
      <c r="O303" s="320">
        <v>13605</v>
      </c>
      <c r="P303" s="320">
        <v>13774</v>
      </c>
      <c r="Q303" s="320">
        <v>13973</v>
      </c>
      <c r="R303" s="320">
        <v>14222</v>
      </c>
      <c r="S303" s="320">
        <v>14675</v>
      </c>
      <c r="T303" s="320">
        <v>15015</v>
      </c>
      <c r="U303" s="320">
        <v>15480</v>
      </c>
      <c r="V303" s="320">
        <v>15686</v>
      </c>
      <c r="W303" s="320">
        <v>15735</v>
      </c>
      <c r="X303" s="320">
        <v>15629</v>
      </c>
      <c r="Y303" s="320">
        <v>15447</v>
      </c>
      <c r="Z303" s="320">
        <v>15299</v>
      </c>
      <c r="AA303" s="320">
        <v>15448</v>
      </c>
      <c r="AB303" s="320">
        <v>15488</v>
      </c>
      <c r="AC303" s="320">
        <v>15627</v>
      </c>
    </row>
    <row r="304" spans="1:29" ht="15" x14ac:dyDescent="0.2">
      <c r="A304" t="str">
        <f t="shared" si="6"/>
        <v>Albertslund75-79 år</v>
      </c>
      <c r="B304" s="241">
        <v>303</v>
      </c>
      <c r="C304" s="170" t="s">
        <v>152</v>
      </c>
      <c r="D304" s="170" t="s">
        <v>14</v>
      </c>
      <c r="E304" s="320">
        <v>1273</v>
      </c>
      <c r="F304" s="320">
        <v>1197</v>
      </c>
      <c r="G304" s="320">
        <v>1163</v>
      </c>
      <c r="H304" s="320">
        <v>1125</v>
      </c>
      <c r="I304" s="320">
        <v>1085</v>
      </c>
      <c r="J304" s="320">
        <v>1075</v>
      </c>
      <c r="K304" s="320">
        <v>1067</v>
      </c>
      <c r="L304" s="320">
        <v>1046</v>
      </c>
      <c r="M304" s="320">
        <v>1023</v>
      </c>
      <c r="N304" s="320">
        <v>1051</v>
      </c>
      <c r="O304" s="320">
        <v>1080</v>
      </c>
      <c r="P304" s="320">
        <v>1126</v>
      </c>
      <c r="Q304" s="320">
        <v>1179</v>
      </c>
      <c r="R304" s="320">
        <v>1287</v>
      </c>
      <c r="S304" s="320">
        <v>1333</v>
      </c>
      <c r="T304" s="320">
        <v>1388</v>
      </c>
      <c r="U304" s="320">
        <v>1436</v>
      </c>
      <c r="V304" s="320">
        <v>1471</v>
      </c>
      <c r="W304" s="320">
        <v>1462</v>
      </c>
      <c r="X304" s="320">
        <v>1435</v>
      </c>
      <c r="Y304" s="320">
        <v>1408</v>
      </c>
      <c r="Z304" s="320">
        <v>1376</v>
      </c>
      <c r="AA304" s="320">
        <v>1342</v>
      </c>
      <c r="AB304" s="320">
        <v>1327</v>
      </c>
      <c r="AC304" s="320">
        <v>1366</v>
      </c>
    </row>
    <row r="305" spans="1:29" ht="15" x14ac:dyDescent="0.2">
      <c r="A305" t="str">
        <f t="shared" si="6"/>
        <v>Allerød75-79 år</v>
      </c>
      <c r="B305" s="241">
        <v>304</v>
      </c>
      <c r="C305" s="170" t="s">
        <v>153</v>
      </c>
      <c r="D305" s="170" t="s">
        <v>14</v>
      </c>
      <c r="E305" s="320">
        <v>1276</v>
      </c>
      <c r="F305" s="320">
        <v>1203</v>
      </c>
      <c r="G305" s="320">
        <v>1154</v>
      </c>
      <c r="H305" s="320">
        <v>1124</v>
      </c>
      <c r="I305" s="320">
        <v>1073</v>
      </c>
      <c r="J305" s="320">
        <v>1084</v>
      </c>
      <c r="K305" s="320">
        <v>1098</v>
      </c>
      <c r="L305" s="320">
        <v>1105</v>
      </c>
      <c r="M305" s="320">
        <v>1125</v>
      </c>
      <c r="N305" s="320">
        <v>1152</v>
      </c>
      <c r="O305" s="320">
        <v>1196</v>
      </c>
      <c r="P305" s="320">
        <v>1243</v>
      </c>
      <c r="Q305" s="320">
        <v>1280</v>
      </c>
      <c r="R305" s="320">
        <v>1337</v>
      </c>
      <c r="S305" s="320">
        <v>1403</v>
      </c>
      <c r="T305" s="320">
        <v>1446</v>
      </c>
      <c r="U305" s="320">
        <v>1488</v>
      </c>
      <c r="V305" s="320">
        <v>1507</v>
      </c>
      <c r="W305" s="320">
        <v>1494</v>
      </c>
      <c r="X305" s="320">
        <v>1474</v>
      </c>
      <c r="Y305" s="320">
        <v>1420</v>
      </c>
      <c r="Z305" s="320">
        <v>1370</v>
      </c>
      <c r="AA305" s="320">
        <v>1358</v>
      </c>
      <c r="AB305" s="320">
        <v>1332</v>
      </c>
      <c r="AC305" s="320">
        <v>1329</v>
      </c>
    </row>
    <row r="306" spans="1:29" ht="15" x14ac:dyDescent="0.2">
      <c r="A306" t="str">
        <f t="shared" si="6"/>
        <v>Assens75-79 år</v>
      </c>
      <c r="B306" s="241">
        <v>305</v>
      </c>
      <c r="C306" s="170" t="s">
        <v>194</v>
      </c>
      <c r="D306" s="170" t="s">
        <v>14</v>
      </c>
      <c r="E306" s="320">
        <v>2378</v>
      </c>
      <c r="F306" s="320">
        <v>2287</v>
      </c>
      <c r="G306" s="320">
        <v>2182</v>
      </c>
      <c r="H306" s="320">
        <v>2147</v>
      </c>
      <c r="I306" s="320">
        <v>2138</v>
      </c>
      <c r="J306" s="320">
        <v>2157</v>
      </c>
      <c r="K306" s="320">
        <v>2172</v>
      </c>
      <c r="L306" s="320">
        <v>2179</v>
      </c>
      <c r="M306" s="320">
        <v>2188</v>
      </c>
      <c r="N306" s="320">
        <v>2164</v>
      </c>
      <c r="O306" s="320">
        <v>2195</v>
      </c>
      <c r="P306" s="320">
        <v>2227</v>
      </c>
      <c r="Q306" s="320">
        <v>2254</v>
      </c>
      <c r="R306" s="320">
        <v>2313</v>
      </c>
      <c r="S306" s="320">
        <v>2412</v>
      </c>
      <c r="T306" s="320">
        <v>2504</v>
      </c>
      <c r="U306" s="320">
        <v>2596</v>
      </c>
      <c r="V306" s="320">
        <v>2647</v>
      </c>
      <c r="W306" s="320">
        <v>2630</v>
      </c>
      <c r="X306" s="320">
        <v>2593</v>
      </c>
      <c r="Y306" s="320">
        <v>2510</v>
      </c>
      <c r="Z306" s="320">
        <v>2432</v>
      </c>
      <c r="AA306" s="320">
        <v>2403</v>
      </c>
      <c r="AB306" s="320">
        <v>2397</v>
      </c>
      <c r="AC306" s="320">
        <v>2386</v>
      </c>
    </row>
    <row r="307" spans="1:29" ht="15" x14ac:dyDescent="0.2">
      <c r="A307" t="str">
        <f t="shared" si="6"/>
        <v>Ballerup75-79 år</v>
      </c>
      <c r="B307" s="241">
        <v>306</v>
      </c>
      <c r="C307" s="170" t="s">
        <v>154</v>
      </c>
      <c r="D307" s="170" t="s">
        <v>14</v>
      </c>
      <c r="E307" s="320">
        <v>2147</v>
      </c>
      <c r="F307" s="320">
        <v>1993</v>
      </c>
      <c r="G307" s="320">
        <v>1924</v>
      </c>
      <c r="H307" s="320">
        <v>1881</v>
      </c>
      <c r="I307" s="320">
        <v>1882</v>
      </c>
      <c r="J307" s="320">
        <v>1889</v>
      </c>
      <c r="K307" s="320">
        <v>1929</v>
      </c>
      <c r="L307" s="320">
        <v>1972</v>
      </c>
      <c r="M307" s="320">
        <v>2066</v>
      </c>
      <c r="N307" s="320">
        <v>2156</v>
      </c>
      <c r="O307" s="320">
        <v>2207</v>
      </c>
      <c r="P307" s="320">
        <v>2305</v>
      </c>
      <c r="Q307" s="320">
        <v>2425</v>
      </c>
      <c r="R307" s="320">
        <v>2534</v>
      </c>
      <c r="S307" s="320">
        <v>2620</v>
      </c>
      <c r="T307" s="320">
        <v>2785</v>
      </c>
      <c r="U307" s="320">
        <v>2917</v>
      </c>
      <c r="V307" s="320">
        <v>2959</v>
      </c>
      <c r="W307" s="320">
        <v>2919</v>
      </c>
      <c r="X307" s="320">
        <v>2866</v>
      </c>
      <c r="Y307" s="320">
        <v>2776</v>
      </c>
      <c r="Z307" s="320">
        <v>2728</v>
      </c>
      <c r="AA307" s="320">
        <v>2689</v>
      </c>
      <c r="AB307" s="320">
        <v>2700</v>
      </c>
      <c r="AC307" s="320">
        <v>2747</v>
      </c>
    </row>
    <row r="308" spans="1:29" ht="15" x14ac:dyDescent="0.2">
      <c r="A308" t="str">
        <f t="shared" si="6"/>
        <v>Billund75-79 år</v>
      </c>
      <c r="B308" s="241">
        <v>307</v>
      </c>
      <c r="C308" s="170" t="s">
        <v>195</v>
      </c>
      <c r="D308" s="170" t="s">
        <v>14</v>
      </c>
      <c r="E308" s="320">
        <v>1366</v>
      </c>
      <c r="F308" s="320">
        <v>1299</v>
      </c>
      <c r="G308" s="320">
        <v>1262</v>
      </c>
      <c r="H308" s="320">
        <v>1258</v>
      </c>
      <c r="I308" s="320">
        <v>1272</v>
      </c>
      <c r="J308" s="320">
        <v>1257</v>
      </c>
      <c r="K308" s="320">
        <v>1297</v>
      </c>
      <c r="L308" s="320">
        <v>1333</v>
      </c>
      <c r="M308" s="320">
        <v>1341</v>
      </c>
      <c r="N308" s="320">
        <v>1358</v>
      </c>
      <c r="O308" s="320">
        <v>1400</v>
      </c>
      <c r="P308" s="320">
        <v>1409</v>
      </c>
      <c r="Q308" s="320">
        <v>1453</v>
      </c>
      <c r="R308" s="320">
        <v>1482</v>
      </c>
      <c r="S308" s="320">
        <v>1520</v>
      </c>
      <c r="T308" s="320">
        <v>1569</v>
      </c>
      <c r="U308" s="320">
        <v>1607</v>
      </c>
      <c r="V308" s="320">
        <v>1598</v>
      </c>
      <c r="W308" s="320">
        <v>1596</v>
      </c>
      <c r="X308" s="320">
        <v>1560</v>
      </c>
      <c r="Y308" s="320">
        <v>1501</v>
      </c>
      <c r="Z308" s="320">
        <v>1462</v>
      </c>
      <c r="AA308" s="320">
        <v>1457</v>
      </c>
      <c r="AB308" s="320">
        <v>1434</v>
      </c>
      <c r="AC308" s="320">
        <v>1419</v>
      </c>
    </row>
    <row r="309" spans="1:29" ht="15" x14ac:dyDescent="0.2">
      <c r="A309" t="str">
        <f t="shared" si="6"/>
        <v>Bornholm75-79 år</v>
      </c>
      <c r="B309" s="241">
        <v>309</v>
      </c>
      <c r="C309" s="170" t="s">
        <v>155</v>
      </c>
      <c r="D309" s="170" t="s">
        <v>14</v>
      </c>
      <c r="E309" s="320">
        <v>2756</v>
      </c>
      <c r="F309" s="320">
        <v>2705</v>
      </c>
      <c r="G309" s="320">
        <v>2673</v>
      </c>
      <c r="H309" s="320">
        <v>2688</v>
      </c>
      <c r="I309" s="320">
        <v>2687</v>
      </c>
      <c r="J309" s="320">
        <v>2638</v>
      </c>
      <c r="K309" s="320">
        <v>2643</v>
      </c>
      <c r="L309" s="320">
        <v>2591</v>
      </c>
      <c r="M309" s="320">
        <v>2562</v>
      </c>
      <c r="N309" s="320">
        <v>2556</v>
      </c>
      <c r="O309" s="320">
        <v>2548</v>
      </c>
      <c r="P309" s="320">
        <v>2534</v>
      </c>
      <c r="Q309" s="320">
        <v>2562</v>
      </c>
      <c r="R309" s="320">
        <v>2578</v>
      </c>
      <c r="S309" s="320">
        <v>2634</v>
      </c>
      <c r="T309" s="320">
        <v>2704</v>
      </c>
      <c r="U309" s="320">
        <v>2772</v>
      </c>
      <c r="V309" s="320">
        <v>2717</v>
      </c>
      <c r="W309" s="320">
        <v>2635</v>
      </c>
      <c r="X309" s="320">
        <v>2503</v>
      </c>
      <c r="Y309" s="320">
        <v>2373</v>
      </c>
      <c r="Z309" s="320">
        <v>2274</v>
      </c>
      <c r="AA309" s="320">
        <v>2281</v>
      </c>
      <c r="AB309" s="320">
        <v>2287</v>
      </c>
      <c r="AC309" s="320">
        <v>2311</v>
      </c>
    </row>
    <row r="310" spans="1:29" ht="15" x14ac:dyDescent="0.2">
      <c r="A310" t="str">
        <f t="shared" si="6"/>
        <v>Brøndby75-79 år</v>
      </c>
      <c r="B310" s="241">
        <v>310</v>
      </c>
      <c r="C310" s="170" t="s">
        <v>156</v>
      </c>
      <c r="D310" s="170" t="s">
        <v>14</v>
      </c>
      <c r="E310" s="320">
        <v>1513</v>
      </c>
      <c r="F310" s="320">
        <v>1455</v>
      </c>
      <c r="G310" s="320">
        <v>1409</v>
      </c>
      <c r="H310" s="320">
        <v>1397</v>
      </c>
      <c r="I310" s="320">
        <v>1426</v>
      </c>
      <c r="J310" s="320">
        <v>1429</v>
      </c>
      <c r="K310" s="320">
        <v>1507</v>
      </c>
      <c r="L310" s="320">
        <v>1573</v>
      </c>
      <c r="M310" s="320">
        <v>1587</v>
      </c>
      <c r="N310" s="320">
        <v>1611</v>
      </c>
      <c r="O310" s="320">
        <v>1655</v>
      </c>
      <c r="P310" s="320">
        <v>1675</v>
      </c>
      <c r="Q310" s="320">
        <v>1707</v>
      </c>
      <c r="R310" s="320">
        <v>1774</v>
      </c>
      <c r="S310" s="320">
        <v>1824</v>
      </c>
      <c r="T310" s="320">
        <v>1877</v>
      </c>
      <c r="U310" s="320">
        <v>1909</v>
      </c>
      <c r="V310" s="320">
        <v>1926</v>
      </c>
      <c r="W310" s="320">
        <v>1917</v>
      </c>
      <c r="X310" s="320">
        <v>1910</v>
      </c>
      <c r="Y310" s="320">
        <v>1863</v>
      </c>
      <c r="Z310" s="320">
        <v>1826</v>
      </c>
      <c r="AA310" s="320">
        <v>1834</v>
      </c>
      <c r="AB310" s="320">
        <v>1839</v>
      </c>
      <c r="AC310" s="320">
        <v>1855</v>
      </c>
    </row>
    <row r="311" spans="1:29" ht="15" x14ac:dyDescent="0.2">
      <c r="A311" t="str">
        <f t="shared" si="6"/>
        <v>Brønderslev75-79 år</v>
      </c>
      <c r="B311" s="241">
        <v>311</v>
      </c>
      <c r="C311" s="170" t="s">
        <v>233</v>
      </c>
      <c r="D311" s="170" t="s">
        <v>14</v>
      </c>
      <c r="E311" s="320">
        <v>1950</v>
      </c>
      <c r="F311" s="320">
        <v>1885</v>
      </c>
      <c r="G311" s="320">
        <v>1829</v>
      </c>
      <c r="H311" s="320">
        <v>1795</v>
      </c>
      <c r="I311" s="320">
        <v>1821</v>
      </c>
      <c r="J311" s="320">
        <v>1823</v>
      </c>
      <c r="K311" s="320">
        <v>1857</v>
      </c>
      <c r="L311" s="320">
        <v>1870</v>
      </c>
      <c r="M311" s="320">
        <v>1870</v>
      </c>
      <c r="N311" s="320">
        <v>1869</v>
      </c>
      <c r="O311" s="320">
        <v>1906</v>
      </c>
      <c r="P311" s="320">
        <v>1922</v>
      </c>
      <c r="Q311" s="320">
        <v>1980</v>
      </c>
      <c r="R311" s="320">
        <v>2022</v>
      </c>
      <c r="S311" s="320">
        <v>2110</v>
      </c>
      <c r="T311" s="320">
        <v>2160</v>
      </c>
      <c r="U311" s="320">
        <v>2202</v>
      </c>
      <c r="V311" s="320">
        <v>2213</v>
      </c>
      <c r="W311" s="320">
        <v>2214</v>
      </c>
      <c r="X311" s="320">
        <v>2139</v>
      </c>
      <c r="Y311" s="320">
        <v>2060</v>
      </c>
      <c r="Z311" s="320">
        <v>2032</v>
      </c>
      <c r="AA311" s="320">
        <v>1996</v>
      </c>
      <c r="AB311" s="320">
        <v>1995</v>
      </c>
      <c r="AC311" s="320">
        <v>1998</v>
      </c>
    </row>
    <row r="312" spans="1:29" ht="15" x14ac:dyDescent="0.2">
      <c r="A312" t="str">
        <f t="shared" si="6"/>
        <v>Christiansø75-79 år</v>
      </c>
      <c r="B312" s="241">
        <v>312</v>
      </c>
      <c r="C312" s="170" t="s">
        <v>1425</v>
      </c>
      <c r="D312" s="170" t="s">
        <v>14</v>
      </c>
      <c r="E312" s="320">
        <v>0</v>
      </c>
      <c r="F312" s="320">
        <v>0</v>
      </c>
      <c r="G312" s="320">
        <v>0</v>
      </c>
      <c r="H312" s="320">
        <v>0</v>
      </c>
      <c r="I312" s="320">
        <v>0</v>
      </c>
      <c r="J312" s="320">
        <v>0</v>
      </c>
      <c r="K312" s="320">
        <v>0</v>
      </c>
      <c r="L312" s="320">
        <v>0</v>
      </c>
      <c r="M312" s="320">
        <v>0</v>
      </c>
      <c r="N312" s="320">
        <v>0</v>
      </c>
      <c r="O312" s="320">
        <v>0</v>
      </c>
      <c r="P312" s="320">
        <v>0</v>
      </c>
      <c r="Q312" s="320">
        <v>0</v>
      </c>
      <c r="R312" s="320">
        <v>0</v>
      </c>
      <c r="S312" s="320">
        <v>0</v>
      </c>
      <c r="T312" s="320">
        <v>0</v>
      </c>
      <c r="U312" s="320">
        <v>0</v>
      </c>
      <c r="V312" s="320">
        <v>0</v>
      </c>
      <c r="W312" s="320">
        <v>0</v>
      </c>
      <c r="X312" s="320">
        <v>0</v>
      </c>
      <c r="Y312" s="320">
        <v>0</v>
      </c>
      <c r="Z312" s="320">
        <v>0</v>
      </c>
      <c r="AA312" s="320">
        <v>0</v>
      </c>
      <c r="AB312" s="320">
        <v>0</v>
      </c>
      <c r="AC312" s="320">
        <v>0</v>
      </c>
    </row>
    <row r="313" spans="1:29" ht="15" x14ac:dyDescent="0.2">
      <c r="A313" t="str">
        <f t="shared" si="6"/>
        <v>Dragør75-79 år</v>
      </c>
      <c r="B313" s="241">
        <v>313</v>
      </c>
      <c r="C313" s="170" t="s">
        <v>157</v>
      </c>
      <c r="D313" s="170" t="s">
        <v>14</v>
      </c>
      <c r="E313" s="320">
        <v>864</v>
      </c>
      <c r="F313" s="320">
        <v>829</v>
      </c>
      <c r="G313" s="320">
        <v>785</v>
      </c>
      <c r="H313" s="320">
        <v>768</v>
      </c>
      <c r="I313" s="320">
        <v>733</v>
      </c>
      <c r="J313" s="320">
        <v>709</v>
      </c>
      <c r="K313" s="320">
        <v>715</v>
      </c>
      <c r="L313" s="320">
        <v>721</v>
      </c>
      <c r="M313" s="320">
        <v>713</v>
      </c>
      <c r="N313" s="320">
        <v>728</v>
      </c>
      <c r="O313" s="320">
        <v>743</v>
      </c>
      <c r="P313" s="320">
        <v>743</v>
      </c>
      <c r="Q313" s="320">
        <v>733</v>
      </c>
      <c r="R313" s="320">
        <v>760</v>
      </c>
      <c r="S313" s="320">
        <v>785</v>
      </c>
      <c r="T313" s="320">
        <v>812</v>
      </c>
      <c r="U313" s="320">
        <v>851</v>
      </c>
      <c r="V313" s="320">
        <v>897</v>
      </c>
      <c r="W313" s="320">
        <v>876</v>
      </c>
      <c r="X313" s="320">
        <v>870</v>
      </c>
      <c r="Y313" s="320">
        <v>838</v>
      </c>
      <c r="Z313" s="320">
        <v>808</v>
      </c>
      <c r="AA313" s="320">
        <v>792</v>
      </c>
      <c r="AB313" s="320">
        <v>797</v>
      </c>
      <c r="AC313" s="320">
        <v>800</v>
      </c>
    </row>
    <row r="314" spans="1:29" ht="15" x14ac:dyDescent="0.2">
      <c r="A314" t="str">
        <f t="shared" si="6"/>
        <v>Egedal75-79 år</v>
      </c>
      <c r="B314" s="241">
        <v>314</v>
      </c>
      <c r="C314" s="170" t="s">
        <v>158</v>
      </c>
      <c r="D314" s="170" t="s">
        <v>14</v>
      </c>
      <c r="E314" s="320">
        <v>2047</v>
      </c>
      <c r="F314" s="320">
        <v>1891</v>
      </c>
      <c r="G314" s="320">
        <v>1747</v>
      </c>
      <c r="H314" s="320">
        <v>1654</v>
      </c>
      <c r="I314" s="320">
        <v>1601</v>
      </c>
      <c r="J314" s="320">
        <v>1569</v>
      </c>
      <c r="K314" s="320">
        <v>1578</v>
      </c>
      <c r="L314" s="320">
        <v>1633</v>
      </c>
      <c r="M314" s="320">
        <v>1698</v>
      </c>
      <c r="N314" s="320">
        <v>1751</v>
      </c>
      <c r="O314" s="320">
        <v>1836</v>
      </c>
      <c r="P314" s="320">
        <v>1888</v>
      </c>
      <c r="Q314" s="320">
        <v>1978</v>
      </c>
      <c r="R314" s="320">
        <v>2075</v>
      </c>
      <c r="S314" s="320">
        <v>2205</v>
      </c>
      <c r="T314" s="320">
        <v>2334</v>
      </c>
      <c r="U314" s="320">
        <v>2454</v>
      </c>
      <c r="V314" s="320">
        <v>2519</v>
      </c>
      <c r="W314" s="320">
        <v>2533</v>
      </c>
      <c r="X314" s="320">
        <v>2501</v>
      </c>
      <c r="Y314" s="320">
        <v>2437</v>
      </c>
      <c r="Z314" s="320">
        <v>2394</v>
      </c>
      <c r="AA314" s="320">
        <v>2382</v>
      </c>
      <c r="AB314" s="320">
        <v>2353</v>
      </c>
      <c r="AC314" s="320">
        <v>2365</v>
      </c>
    </row>
    <row r="315" spans="1:29" ht="15" x14ac:dyDescent="0.2">
      <c r="A315" t="str">
        <f t="shared" si="6"/>
        <v>Esbjerg75-79 år</v>
      </c>
      <c r="B315" s="241">
        <v>315</v>
      </c>
      <c r="C315" s="170" t="s">
        <v>196</v>
      </c>
      <c r="D315" s="170" t="s">
        <v>14</v>
      </c>
      <c r="E315" s="320">
        <v>5759</v>
      </c>
      <c r="F315" s="320">
        <v>5669</v>
      </c>
      <c r="G315" s="320">
        <v>5551</v>
      </c>
      <c r="H315" s="320">
        <v>5635</v>
      </c>
      <c r="I315" s="320">
        <v>5690</v>
      </c>
      <c r="J315" s="320">
        <v>5756</v>
      </c>
      <c r="K315" s="320">
        <v>5847</v>
      </c>
      <c r="L315" s="320">
        <v>5967</v>
      </c>
      <c r="M315" s="320">
        <v>5946</v>
      </c>
      <c r="N315" s="320">
        <v>6021</v>
      </c>
      <c r="O315" s="320">
        <v>6068</v>
      </c>
      <c r="P315" s="320">
        <v>6149</v>
      </c>
      <c r="Q315" s="320">
        <v>6214</v>
      </c>
      <c r="R315" s="320">
        <v>6324</v>
      </c>
      <c r="S315" s="320">
        <v>6502</v>
      </c>
      <c r="T315" s="320">
        <v>6626</v>
      </c>
      <c r="U315" s="320">
        <v>6854</v>
      </c>
      <c r="V315" s="320">
        <v>6904</v>
      </c>
      <c r="W315" s="320">
        <v>6827</v>
      </c>
      <c r="X315" s="320">
        <v>6656</v>
      </c>
      <c r="Y315" s="320">
        <v>6524</v>
      </c>
      <c r="Z315" s="320">
        <v>6317</v>
      </c>
      <c r="AA315" s="320">
        <v>6276</v>
      </c>
      <c r="AB315" s="320">
        <v>6290</v>
      </c>
      <c r="AC315" s="320">
        <v>6240</v>
      </c>
    </row>
    <row r="316" spans="1:29" ht="15" x14ac:dyDescent="0.2">
      <c r="A316" t="str">
        <f t="shared" si="6"/>
        <v>Faaborg-Midtfyn75-79 år</v>
      </c>
      <c r="B316" s="241">
        <v>316</v>
      </c>
      <c r="C316" s="170" t="s">
        <v>198</v>
      </c>
      <c r="D316" s="170" t="s">
        <v>14</v>
      </c>
      <c r="E316" s="320">
        <v>3031</v>
      </c>
      <c r="F316" s="320">
        <v>2892</v>
      </c>
      <c r="G316" s="320">
        <v>2783</v>
      </c>
      <c r="H316" s="320">
        <v>2766</v>
      </c>
      <c r="I316" s="320">
        <v>2794</v>
      </c>
      <c r="J316" s="320">
        <v>2821</v>
      </c>
      <c r="K316" s="320">
        <v>2896</v>
      </c>
      <c r="L316" s="320">
        <v>2904</v>
      </c>
      <c r="M316" s="320">
        <v>2927</v>
      </c>
      <c r="N316" s="320">
        <v>2958</v>
      </c>
      <c r="O316" s="320">
        <v>2976</v>
      </c>
      <c r="P316" s="320">
        <v>3024</v>
      </c>
      <c r="Q316" s="320">
        <v>3134</v>
      </c>
      <c r="R316" s="320">
        <v>3224</v>
      </c>
      <c r="S316" s="320">
        <v>3317</v>
      </c>
      <c r="T316" s="320">
        <v>3414</v>
      </c>
      <c r="U316" s="320">
        <v>3500</v>
      </c>
      <c r="V316" s="320">
        <v>3541</v>
      </c>
      <c r="W316" s="320">
        <v>3525</v>
      </c>
      <c r="X316" s="320">
        <v>3440</v>
      </c>
      <c r="Y316" s="320">
        <v>3370</v>
      </c>
      <c r="Z316" s="320">
        <v>3324</v>
      </c>
      <c r="AA316" s="320">
        <v>3280</v>
      </c>
      <c r="AB316" s="320">
        <v>3245</v>
      </c>
      <c r="AC316" s="320">
        <v>3255</v>
      </c>
    </row>
    <row r="317" spans="1:29" ht="15" x14ac:dyDescent="0.2">
      <c r="A317" t="str">
        <f t="shared" si="6"/>
        <v>Fanø75-79 år</v>
      </c>
      <c r="B317" s="241">
        <v>317</v>
      </c>
      <c r="C317" s="170" t="s">
        <v>17</v>
      </c>
      <c r="D317" s="170" t="s">
        <v>14</v>
      </c>
      <c r="E317" s="320">
        <v>341</v>
      </c>
      <c r="F317" s="320">
        <v>320</v>
      </c>
      <c r="G317" s="320">
        <v>306</v>
      </c>
      <c r="H317" s="320">
        <v>305</v>
      </c>
      <c r="I317" s="320">
        <v>301</v>
      </c>
      <c r="J317" s="320">
        <v>294</v>
      </c>
      <c r="K317" s="320">
        <v>291</v>
      </c>
      <c r="L317" s="320">
        <v>288</v>
      </c>
      <c r="M317" s="320">
        <v>293</v>
      </c>
      <c r="N317" s="320">
        <v>274</v>
      </c>
      <c r="O317" s="320">
        <v>278</v>
      </c>
      <c r="P317" s="320">
        <v>268</v>
      </c>
      <c r="Q317" s="320">
        <v>258</v>
      </c>
      <c r="R317" s="320">
        <v>258</v>
      </c>
      <c r="S317" s="320">
        <v>259</v>
      </c>
      <c r="T317" s="320">
        <v>263</v>
      </c>
      <c r="U317" s="320">
        <v>270</v>
      </c>
      <c r="V317" s="320">
        <v>280</v>
      </c>
      <c r="W317" s="320">
        <v>279</v>
      </c>
      <c r="X317" s="320">
        <v>279</v>
      </c>
      <c r="Y317" s="320">
        <v>271</v>
      </c>
      <c r="Z317" s="320">
        <v>263</v>
      </c>
      <c r="AA317" s="320">
        <v>261</v>
      </c>
      <c r="AB317" s="320">
        <v>259</v>
      </c>
      <c r="AC317" s="320">
        <v>261</v>
      </c>
    </row>
    <row r="318" spans="1:29" ht="15" x14ac:dyDescent="0.2">
      <c r="A318" t="str">
        <f t="shared" si="6"/>
        <v>Favrskov75-79 år</v>
      </c>
      <c r="B318" s="241">
        <v>318</v>
      </c>
      <c r="C318" s="170" t="s">
        <v>215</v>
      </c>
      <c r="D318" s="170" t="s">
        <v>14</v>
      </c>
      <c r="E318" s="320">
        <v>2302</v>
      </c>
      <c r="F318" s="320">
        <v>2225</v>
      </c>
      <c r="G318" s="320">
        <v>2148</v>
      </c>
      <c r="H318" s="320">
        <v>2091</v>
      </c>
      <c r="I318" s="320">
        <v>2066</v>
      </c>
      <c r="J318" s="320">
        <v>2069</v>
      </c>
      <c r="K318" s="320">
        <v>2039</v>
      </c>
      <c r="L318" s="320">
        <v>2028</v>
      </c>
      <c r="M318" s="320">
        <v>2017</v>
      </c>
      <c r="N318" s="320">
        <v>2012</v>
      </c>
      <c r="O318" s="320">
        <v>2043</v>
      </c>
      <c r="P318" s="320">
        <v>2107</v>
      </c>
      <c r="Q318" s="320">
        <v>2158</v>
      </c>
      <c r="R318" s="320">
        <v>2233</v>
      </c>
      <c r="S318" s="320">
        <v>2345</v>
      </c>
      <c r="T318" s="320">
        <v>2394</v>
      </c>
      <c r="U318" s="320">
        <v>2504</v>
      </c>
      <c r="V318" s="320">
        <v>2546</v>
      </c>
      <c r="W318" s="320">
        <v>2559</v>
      </c>
      <c r="X318" s="320">
        <v>2524</v>
      </c>
      <c r="Y318" s="320">
        <v>2512</v>
      </c>
      <c r="Z318" s="320">
        <v>2473</v>
      </c>
      <c r="AA318" s="320">
        <v>2525</v>
      </c>
      <c r="AB318" s="320">
        <v>2567</v>
      </c>
      <c r="AC318" s="320">
        <v>2606</v>
      </c>
    </row>
    <row r="319" spans="1:29" ht="15" x14ac:dyDescent="0.2">
      <c r="A319" t="str">
        <f t="shared" si="6"/>
        <v>Faxe75-79 år</v>
      </c>
      <c r="B319" s="241">
        <v>319</v>
      </c>
      <c r="C319" s="170" t="s">
        <v>177</v>
      </c>
      <c r="D319" s="170" t="s">
        <v>14</v>
      </c>
      <c r="E319" s="320">
        <v>2054</v>
      </c>
      <c r="F319" s="320">
        <v>2000</v>
      </c>
      <c r="G319" s="320">
        <v>1976</v>
      </c>
      <c r="H319" s="320">
        <v>1917</v>
      </c>
      <c r="I319" s="320">
        <v>1929</v>
      </c>
      <c r="J319" s="320">
        <v>1912</v>
      </c>
      <c r="K319" s="320">
        <v>1979</v>
      </c>
      <c r="L319" s="320">
        <v>2016</v>
      </c>
      <c r="M319" s="320">
        <v>2047</v>
      </c>
      <c r="N319" s="320">
        <v>2091</v>
      </c>
      <c r="O319" s="320">
        <v>2151</v>
      </c>
      <c r="P319" s="320">
        <v>2168</v>
      </c>
      <c r="Q319" s="320">
        <v>2230</v>
      </c>
      <c r="R319" s="320">
        <v>2340</v>
      </c>
      <c r="S319" s="320">
        <v>2430</v>
      </c>
      <c r="T319" s="320">
        <v>2514</v>
      </c>
      <c r="U319" s="320">
        <v>2632</v>
      </c>
      <c r="V319" s="320">
        <v>2662</v>
      </c>
      <c r="W319" s="320">
        <v>2619</v>
      </c>
      <c r="X319" s="320">
        <v>2540</v>
      </c>
      <c r="Y319" s="320">
        <v>2483</v>
      </c>
      <c r="Z319" s="320">
        <v>2400</v>
      </c>
      <c r="AA319" s="320">
        <v>2389</v>
      </c>
      <c r="AB319" s="320">
        <v>2388</v>
      </c>
      <c r="AC319" s="320">
        <v>2420</v>
      </c>
    </row>
    <row r="320" spans="1:29" ht="15" x14ac:dyDescent="0.2">
      <c r="A320" t="str">
        <f t="shared" si="6"/>
        <v>Fredensborg75-79 år</v>
      </c>
      <c r="B320" s="241">
        <v>320</v>
      </c>
      <c r="C320" s="170" t="s">
        <v>159</v>
      </c>
      <c r="D320" s="170" t="s">
        <v>14</v>
      </c>
      <c r="E320" s="320">
        <v>2508</v>
      </c>
      <c r="F320" s="320">
        <v>2418</v>
      </c>
      <c r="G320" s="320">
        <v>2330</v>
      </c>
      <c r="H320" s="320">
        <v>2217</v>
      </c>
      <c r="I320" s="320">
        <v>2214</v>
      </c>
      <c r="J320" s="320">
        <v>2156</v>
      </c>
      <c r="K320" s="320">
        <v>2138</v>
      </c>
      <c r="L320" s="320">
        <v>2154</v>
      </c>
      <c r="M320" s="320">
        <v>2151</v>
      </c>
      <c r="N320" s="320">
        <v>2143</v>
      </c>
      <c r="O320" s="320">
        <v>2221</v>
      </c>
      <c r="P320" s="320">
        <v>2266</v>
      </c>
      <c r="Q320" s="320">
        <v>2309</v>
      </c>
      <c r="R320" s="320">
        <v>2408</v>
      </c>
      <c r="S320" s="320">
        <v>2497</v>
      </c>
      <c r="T320" s="320">
        <v>2576</v>
      </c>
      <c r="U320" s="320">
        <v>2688</v>
      </c>
      <c r="V320" s="320">
        <v>2725</v>
      </c>
      <c r="W320" s="320">
        <v>2715</v>
      </c>
      <c r="X320" s="320">
        <v>2682</v>
      </c>
      <c r="Y320" s="320">
        <v>2603</v>
      </c>
      <c r="Z320" s="320">
        <v>2549</v>
      </c>
      <c r="AA320" s="320">
        <v>2504</v>
      </c>
      <c r="AB320" s="320">
        <v>2480</v>
      </c>
      <c r="AC320" s="320">
        <v>2473</v>
      </c>
    </row>
    <row r="321" spans="1:29" ht="15" x14ac:dyDescent="0.2">
      <c r="A321" t="str">
        <f t="shared" ref="A321:A384" si="7">C321&amp;D321</f>
        <v>Fredericia75-79 år</v>
      </c>
      <c r="B321" s="241">
        <v>321</v>
      </c>
      <c r="C321" s="170" t="s">
        <v>197</v>
      </c>
      <c r="D321" s="170" t="s">
        <v>14</v>
      </c>
      <c r="E321" s="320">
        <v>2638</v>
      </c>
      <c r="F321" s="320">
        <v>2535</v>
      </c>
      <c r="G321" s="320">
        <v>2418</v>
      </c>
      <c r="H321" s="320">
        <v>2388</v>
      </c>
      <c r="I321" s="320">
        <v>2405</v>
      </c>
      <c r="J321" s="320">
        <v>2470</v>
      </c>
      <c r="K321" s="320">
        <v>2534</v>
      </c>
      <c r="L321" s="320">
        <v>2609</v>
      </c>
      <c r="M321" s="320">
        <v>2678</v>
      </c>
      <c r="N321" s="320">
        <v>2730</v>
      </c>
      <c r="O321" s="320">
        <v>2807</v>
      </c>
      <c r="P321" s="320">
        <v>2851</v>
      </c>
      <c r="Q321" s="320">
        <v>2967</v>
      </c>
      <c r="R321" s="320">
        <v>3102</v>
      </c>
      <c r="S321" s="320">
        <v>3273</v>
      </c>
      <c r="T321" s="320">
        <v>3394</v>
      </c>
      <c r="U321" s="320">
        <v>3581</v>
      </c>
      <c r="V321" s="320">
        <v>3627</v>
      </c>
      <c r="W321" s="320">
        <v>3585</v>
      </c>
      <c r="X321" s="320">
        <v>3519</v>
      </c>
      <c r="Y321" s="320">
        <v>3467</v>
      </c>
      <c r="Z321" s="320">
        <v>3388</v>
      </c>
      <c r="AA321" s="320">
        <v>3416</v>
      </c>
      <c r="AB321" s="320">
        <v>3448</v>
      </c>
      <c r="AC321" s="320">
        <v>3448</v>
      </c>
    </row>
    <row r="322" spans="1:29" ht="15" x14ac:dyDescent="0.2">
      <c r="A322" t="str">
        <f t="shared" si="7"/>
        <v>Frederiksberg75-79 år</v>
      </c>
      <c r="B322" s="241">
        <v>322</v>
      </c>
      <c r="C322" s="170" t="s">
        <v>151</v>
      </c>
      <c r="D322" s="170" t="s">
        <v>14</v>
      </c>
      <c r="E322" s="320">
        <v>4273</v>
      </c>
      <c r="F322" s="320">
        <v>4024</v>
      </c>
      <c r="G322" s="320">
        <v>3827</v>
      </c>
      <c r="H322" s="320">
        <v>3681</v>
      </c>
      <c r="I322" s="320">
        <v>3632</v>
      </c>
      <c r="J322" s="320">
        <v>3548</v>
      </c>
      <c r="K322" s="320">
        <v>3580</v>
      </c>
      <c r="L322" s="320">
        <v>3555</v>
      </c>
      <c r="M322" s="320">
        <v>3589</v>
      </c>
      <c r="N322" s="320">
        <v>3588</v>
      </c>
      <c r="O322" s="320">
        <v>3726</v>
      </c>
      <c r="P322" s="320">
        <v>3748</v>
      </c>
      <c r="Q322" s="320">
        <v>3889</v>
      </c>
      <c r="R322" s="320">
        <v>4065</v>
      </c>
      <c r="S322" s="320">
        <v>4288</v>
      </c>
      <c r="T322" s="320">
        <v>4527</v>
      </c>
      <c r="U322" s="320">
        <v>4784</v>
      </c>
      <c r="V322" s="320">
        <v>4925</v>
      </c>
      <c r="W322" s="320">
        <v>4915</v>
      </c>
      <c r="X322" s="320">
        <v>4792</v>
      </c>
      <c r="Y322" s="320">
        <v>4710</v>
      </c>
      <c r="Z322" s="320">
        <v>4653</v>
      </c>
      <c r="AA322" s="320">
        <v>4667</v>
      </c>
      <c r="AB322" s="320">
        <v>4734</v>
      </c>
      <c r="AC322" s="320">
        <v>4882</v>
      </c>
    </row>
    <row r="323" spans="1:29" ht="15" x14ac:dyDescent="0.2">
      <c r="A323" t="str">
        <f t="shared" si="7"/>
        <v>Frederikshavn75-79 år</v>
      </c>
      <c r="B323" s="241">
        <v>323</v>
      </c>
      <c r="C323" s="170" t="s">
        <v>234</v>
      </c>
      <c r="D323" s="170" t="s">
        <v>14</v>
      </c>
      <c r="E323" s="320">
        <v>3808</v>
      </c>
      <c r="F323" s="320">
        <v>3611</v>
      </c>
      <c r="G323" s="320">
        <v>3501</v>
      </c>
      <c r="H323" s="320">
        <v>3521</v>
      </c>
      <c r="I323" s="320">
        <v>3498</v>
      </c>
      <c r="J323" s="320">
        <v>3522</v>
      </c>
      <c r="K323" s="320">
        <v>3611</v>
      </c>
      <c r="L323" s="320">
        <v>3668</v>
      </c>
      <c r="M323" s="320">
        <v>3669</v>
      </c>
      <c r="N323" s="320">
        <v>3709</v>
      </c>
      <c r="O323" s="320">
        <v>3784</v>
      </c>
      <c r="P323" s="320">
        <v>3856</v>
      </c>
      <c r="Q323" s="320">
        <v>3863</v>
      </c>
      <c r="R323" s="320">
        <v>3976</v>
      </c>
      <c r="S323" s="320">
        <v>4049</v>
      </c>
      <c r="T323" s="320">
        <v>4126</v>
      </c>
      <c r="U323" s="320">
        <v>4241</v>
      </c>
      <c r="V323" s="320">
        <v>4304</v>
      </c>
      <c r="W323" s="320">
        <v>4209</v>
      </c>
      <c r="X323" s="320">
        <v>4113</v>
      </c>
      <c r="Y323" s="320">
        <v>3917</v>
      </c>
      <c r="Z323" s="320">
        <v>3730</v>
      </c>
      <c r="AA323" s="320">
        <v>3656</v>
      </c>
      <c r="AB323" s="320">
        <v>3575</v>
      </c>
      <c r="AC323" s="320">
        <v>3580</v>
      </c>
    </row>
    <row r="324" spans="1:29" ht="15" x14ac:dyDescent="0.2">
      <c r="A324" t="str">
        <f t="shared" si="7"/>
        <v>Frederikssund75-79 år</v>
      </c>
      <c r="B324" s="241">
        <v>324</v>
      </c>
      <c r="C324" s="170" t="s">
        <v>160</v>
      </c>
      <c r="D324" s="170" t="s">
        <v>14</v>
      </c>
      <c r="E324" s="320">
        <v>2737</v>
      </c>
      <c r="F324" s="320">
        <v>2633</v>
      </c>
      <c r="G324" s="320">
        <v>2529</v>
      </c>
      <c r="H324" s="320">
        <v>2529</v>
      </c>
      <c r="I324" s="320">
        <v>2532</v>
      </c>
      <c r="J324" s="320">
        <v>2506</v>
      </c>
      <c r="K324" s="320">
        <v>2530</v>
      </c>
      <c r="L324" s="320">
        <v>2633</v>
      </c>
      <c r="M324" s="320">
        <v>2635</v>
      </c>
      <c r="N324" s="320">
        <v>2698</v>
      </c>
      <c r="O324" s="320">
        <v>2820</v>
      </c>
      <c r="P324" s="320">
        <v>2908</v>
      </c>
      <c r="Q324" s="320">
        <v>3012</v>
      </c>
      <c r="R324" s="320">
        <v>3204</v>
      </c>
      <c r="S324" s="320">
        <v>3402</v>
      </c>
      <c r="T324" s="320">
        <v>3550</v>
      </c>
      <c r="U324" s="320">
        <v>3706</v>
      </c>
      <c r="V324" s="320">
        <v>3755</v>
      </c>
      <c r="W324" s="320">
        <v>3723</v>
      </c>
      <c r="X324" s="320">
        <v>3601</v>
      </c>
      <c r="Y324" s="320">
        <v>3488</v>
      </c>
      <c r="Z324" s="320">
        <v>3424</v>
      </c>
      <c r="AA324" s="320">
        <v>3417</v>
      </c>
      <c r="AB324" s="320">
        <v>3410</v>
      </c>
      <c r="AC324" s="320">
        <v>3437</v>
      </c>
    </row>
    <row r="325" spans="1:29" ht="15" x14ac:dyDescent="0.2">
      <c r="A325" t="str">
        <f t="shared" si="7"/>
        <v>Furesø75-79 år</v>
      </c>
      <c r="B325" s="241">
        <v>325</v>
      </c>
      <c r="C325" s="170" t="s">
        <v>161</v>
      </c>
      <c r="D325" s="170" t="s">
        <v>14</v>
      </c>
      <c r="E325" s="320">
        <v>2082</v>
      </c>
      <c r="F325" s="320">
        <v>1966</v>
      </c>
      <c r="G325" s="320">
        <v>1876</v>
      </c>
      <c r="H325" s="320">
        <v>1819</v>
      </c>
      <c r="I325" s="320">
        <v>1835</v>
      </c>
      <c r="J325" s="320">
        <v>1843</v>
      </c>
      <c r="K325" s="320">
        <v>1853</v>
      </c>
      <c r="L325" s="320">
        <v>1879</v>
      </c>
      <c r="M325" s="320">
        <v>1927</v>
      </c>
      <c r="N325" s="320">
        <v>1929</v>
      </c>
      <c r="O325" s="320">
        <v>1975</v>
      </c>
      <c r="P325" s="320">
        <v>2023</v>
      </c>
      <c r="Q325" s="320">
        <v>2087</v>
      </c>
      <c r="R325" s="320">
        <v>2185</v>
      </c>
      <c r="S325" s="320">
        <v>2308</v>
      </c>
      <c r="T325" s="320">
        <v>2388</v>
      </c>
      <c r="U325" s="320">
        <v>2506</v>
      </c>
      <c r="V325" s="320">
        <v>2543</v>
      </c>
      <c r="W325" s="320">
        <v>2536</v>
      </c>
      <c r="X325" s="320">
        <v>2458</v>
      </c>
      <c r="Y325" s="320">
        <v>2394</v>
      </c>
      <c r="Z325" s="320">
        <v>2324</v>
      </c>
      <c r="AA325" s="320">
        <v>2309</v>
      </c>
      <c r="AB325" s="320">
        <v>2287</v>
      </c>
      <c r="AC325" s="320">
        <v>2327</v>
      </c>
    </row>
    <row r="326" spans="1:29" ht="15" x14ac:dyDescent="0.2">
      <c r="A326" t="str">
        <f t="shared" si="7"/>
        <v>Gentofte75-79 år</v>
      </c>
      <c r="B326" s="241">
        <v>326</v>
      </c>
      <c r="C326" s="170" t="s">
        <v>162</v>
      </c>
      <c r="D326" s="170" t="s">
        <v>14</v>
      </c>
      <c r="E326" s="320">
        <v>3696</v>
      </c>
      <c r="F326" s="320">
        <v>3474</v>
      </c>
      <c r="G326" s="320">
        <v>3277</v>
      </c>
      <c r="H326" s="320">
        <v>3188</v>
      </c>
      <c r="I326" s="320">
        <v>3103</v>
      </c>
      <c r="J326" s="320">
        <v>3120</v>
      </c>
      <c r="K326" s="320">
        <v>3141</v>
      </c>
      <c r="L326" s="320">
        <v>3163</v>
      </c>
      <c r="M326" s="320">
        <v>3199</v>
      </c>
      <c r="N326" s="320">
        <v>3277</v>
      </c>
      <c r="O326" s="320">
        <v>3366</v>
      </c>
      <c r="P326" s="320">
        <v>3424</v>
      </c>
      <c r="Q326" s="320">
        <v>3510</v>
      </c>
      <c r="R326" s="320">
        <v>3627</v>
      </c>
      <c r="S326" s="320">
        <v>3791</v>
      </c>
      <c r="T326" s="320">
        <v>3957</v>
      </c>
      <c r="U326" s="320">
        <v>4169</v>
      </c>
      <c r="V326" s="320">
        <v>4267</v>
      </c>
      <c r="W326" s="320">
        <v>4253</v>
      </c>
      <c r="X326" s="320">
        <v>4163</v>
      </c>
      <c r="Y326" s="320">
        <v>4047</v>
      </c>
      <c r="Z326" s="320">
        <v>3980</v>
      </c>
      <c r="AA326" s="320">
        <v>3936</v>
      </c>
      <c r="AB326" s="320">
        <v>3944</v>
      </c>
      <c r="AC326" s="320">
        <v>4002</v>
      </c>
    </row>
    <row r="327" spans="1:29" ht="15" x14ac:dyDescent="0.2">
      <c r="A327" t="str">
        <f t="shared" si="7"/>
        <v>Gladsaxe75-79 år</v>
      </c>
      <c r="B327" s="241">
        <v>327</v>
      </c>
      <c r="C327" s="170" t="s">
        <v>163</v>
      </c>
      <c r="D327" s="170" t="s">
        <v>14</v>
      </c>
      <c r="E327" s="320">
        <v>2564</v>
      </c>
      <c r="F327" s="320">
        <v>2530</v>
      </c>
      <c r="G327" s="320">
        <v>2482</v>
      </c>
      <c r="H327" s="320">
        <v>2490</v>
      </c>
      <c r="I327" s="320">
        <v>2525</v>
      </c>
      <c r="J327" s="320">
        <v>2554</v>
      </c>
      <c r="K327" s="320">
        <v>2550</v>
      </c>
      <c r="L327" s="320">
        <v>2579</v>
      </c>
      <c r="M327" s="320">
        <v>2611</v>
      </c>
      <c r="N327" s="320">
        <v>2651</v>
      </c>
      <c r="O327" s="320">
        <v>2700</v>
      </c>
      <c r="P327" s="320">
        <v>2736</v>
      </c>
      <c r="Q327" s="320">
        <v>2794</v>
      </c>
      <c r="R327" s="320">
        <v>2911</v>
      </c>
      <c r="S327" s="320">
        <v>2966</v>
      </c>
      <c r="T327" s="320">
        <v>3054</v>
      </c>
      <c r="U327" s="320">
        <v>3184</v>
      </c>
      <c r="V327" s="320">
        <v>3214</v>
      </c>
      <c r="W327" s="320">
        <v>3148</v>
      </c>
      <c r="X327" s="320">
        <v>3094</v>
      </c>
      <c r="Y327" s="320">
        <v>3007</v>
      </c>
      <c r="Z327" s="320">
        <v>2947</v>
      </c>
      <c r="AA327" s="320">
        <v>2939</v>
      </c>
      <c r="AB327" s="320">
        <v>2987</v>
      </c>
      <c r="AC327" s="320">
        <v>3052</v>
      </c>
    </row>
    <row r="328" spans="1:29" ht="15" x14ac:dyDescent="0.2">
      <c r="A328" t="str">
        <f t="shared" si="7"/>
        <v>Glostrup75-79 år</v>
      </c>
      <c r="B328" s="241">
        <v>328</v>
      </c>
      <c r="C328" s="170" t="s">
        <v>164</v>
      </c>
      <c r="D328" s="170" t="s">
        <v>14</v>
      </c>
      <c r="E328" s="320">
        <v>986</v>
      </c>
      <c r="F328" s="320">
        <v>907</v>
      </c>
      <c r="G328" s="320">
        <v>873</v>
      </c>
      <c r="H328" s="320">
        <v>837</v>
      </c>
      <c r="I328" s="320">
        <v>837</v>
      </c>
      <c r="J328" s="320">
        <v>834</v>
      </c>
      <c r="K328" s="320">
        <v>849</v>
      </c>
      <c r="L328" s="320">
        <v>872</v>
      </c>
      <c r="M328" s="320">
        <v>919</v>
      </c>
      <c r="N328" s="320">
        <v>921</v>
      </c>
      <c r="O328" s="320">
        <v>950</v>
      </c>
      <c r="P328" s="320">
        <v>977</v>
      </c>
      <c r="Q328" s="320">
        <v>999</v>
      </c>
      <c r="R328" s="320">
        <v>1030</v>
      </c>
      <c r="S328" s="320">
        <v>1080</v>
      </c>
      <c r="T328" s="320">
        <v>1143</v>
      </c>
      <c r="U328" s="320">
        <v>1227</v>
      </c>
      <c r="V328" s="320">
        <v>1255</v>
      </c>
      <c r="W328" s="320">
        <v>1237</v>
      </c>
      <c r="X328" s="320">
        <v>1228</v>
      </c>
      <c r="Y328" s="320">
        <v>1201</v>
      </c>
      <c r="Z328" s="320">
        <v>1170</v>
      </c>
      <c r="AA328" s="320">
        <v>1173</v>
      </c>
      <c r="AB328" s="320">
        <v>1187</v>
      </c>
      <c r="AC328" s="320">
        <v>1195</v>
      </c>
    </row>
    <row r="329" spans="1:29" ht="15" x14ac:dyDescent="0.2">
      <c r="A329" t="str">
        <f t="shared" si="7"/>
        <v>Greve75-79 år</v>
      </c>
      <c r="B329" s="241">
        <v>329</v>
      </c>
      <c r="C329" s="170" t="s">
        <v>178</v>
      </c>
      <c r="D329" s="170" t="s">
        <v>14</v>
      </c>
      <c r="E329" s="320">
        <v>2697</v>
      </c>
      <c r="F329" s="320">
        <v>2500</v>
      </c>
      <c r="G329" s="320">
        <v>2335</v>
      </c>
      <c r="H329" s="320">
        <v>2235</v>
      </c>
      <c r="I329" s="320">
        <v>2201</v>
      </c>
      <c r="J329" s="320">
        <v>2168</v>
      </c>
      <c r="K329" s="320">
        <v>2117</v>
      </c>
      <c r="L329" s="320">
        <v>2114</v>
      </c>
      <c r="M329" s="320">
        <v>2119</v>
      </c>
      <c r="N329" s="320">
        <v>2114</v>
      </c>
      <c r="O329" s="320">
        <v>2137</v>
      </c>
      <c r="P329" s="320">
        <v>2236</v>
      </c>
      <c r="Q329" s="320">
        <v>2315</v>
      </c>
      <c r="R329" s="320">
        <v>2450</v>
      </c>
      <c r="S329" s="320">
        <v>2591</v>
      </c>
      <c r="T329" s="320">
        <v>2737</v>
      </c>
      <c r="U329" s="320">
        <v>2905</v>
      </c>
      <c r="V329" s="320">
        <v>3013</v>
      </c>
      <c r="W329" s="320">
        <v>3013</v>
      </c>
      <c r="X329" s="320">
        <v>2981</v>
      </c>
      <c r="Y329" s="320">
        <v>2918</v>
      </c>
      <c r="Z329" s="320">
        <v>2863</v>
      </c>
      <c r="AA329" s="320">
        <v>2867</v>
      </c>
      <c r="AB329" s="320">
        <v>2851</v>
      </c>
      <c r="AC329" s="320">
        <v>2876</v>
      </c>
    </row>
    <row r="330" spans="1:29" ht="15" x14ac:dyDescent="0.2">
      <c r="A330" t="str">
        <f t="shared" si="7"/>
        <v>Gribskov75-79 år</v>
      </c>
      <c r="B330" s="241">
        <v>330</v>
      </c>
      <c r="C330" s="170" t="s">
        <v>165</v>
      </c>
      <c r="D330" s="170" t="s">
        <v>14</v>
      </c>
      <c r="E330" s="320">
        <v>2922</v>
      </c>
      <c r="F330" s="320">
        <v>2743</v>
      </c>
      <c r="G330" s="320">
        <v>2681</v>
      </c>
      <c r="H330" s="320">
        <v>2577</v>
      </c>
      <c r="I330" s="320">
        <v>2570</v>
      </c>
      <c r="J330" s="320">
        <v>2563</v>
      </c>
      <c r="K330" s="320">
        <v>2638</v>
      </c>
      <c r="L330" s="320">
        <v>2697</v>
      </c>
      <c r="M330" s="320">
        <v>2767</v>
      </c>
      <c r="N330" s="320">
        <v>2839</v>
      </c>
      <c r="O330" s="320">
        <v>2914</v>
      </c>
      <c r="P330" s="320">
        <v>3001</v>
      </c>
      <c r="Q330" s="320">
        <v>3071</v>
      </c>
      <c r="R330" s="320">
        <v>3177</v>
      </c>
      <c r="S330" s="320">
        <v>3306</v>
      </c>
      <c r="T330" s="320">
        <v>3442</v>
      </c>
      <c r="U330" s="320">
        <v>3572</v>
      </c>
      <c r="V330" s="320">
        <v>3610</v>
      </c>
      <c r="W330" s="320">
        <v>3590</v>
      </c>
      <c r="X330" s="320">
        <v>3500</v>
      </c>
      <c r="Y330" s="320">
        <v>3388</v>
      </c>
      <c r="Z330" s="320">
        <v>3291</v>
      </c>
      <c r="AA330" s="320">
        <v>3290</v>
      </c>
      <c r="AB330" s="320">
        <v>3269</v>
      </c>
      <c r="AC330" s="320">
        <v>3285</v>
      </c>
    </row>
    <row r="331" spans="1:29" ht="15" x14ac:dyDescent="0.2">
      <c r="A331" t="str">
        <f t="shared" si="7"/>
        <v>Guldborgsund75-79 år</v>
      </c>
      <c r="B331" s="241">
        <v>331</v>
      </c>
      <c r="C331" s="170" t="s">
        <v>179</v>
      </c>
      <c r="D331" s="170" t="s">
        <v>14</v>
      </c>
      <c r="E331" s="320">
        <v>3847</v>
      </c>
      <c r="F331" s="320">
        <v>3703</v>
      </c>
      <c r="G331" s="320">
        <v>3614</v>
      </c>
      <c r="H331" s="320">
        <v>3608</v>
      </c>
      <c r="I331" s="320">
        <v>3588</v>
      </c>
      <c r="J331" s="320">
        <v>3588</v>
      </c>
      <c r="K331" s="320">
        <v>3583</v>
      </c>
      <c r="L331" s="320">
        <v>3552</v>
      </c>
      <c r="M331" s="320">
        <v>3579</v>
      </c>
      <c r="N331" s="320">
        <v>3602</v>
      </c>
      <c r="O331" s="320">
        <v>3611</v>
      </c>
      <c r="P331" s="320">
        <v>3637</v>
      </c>
      <c r="Q331" s="320">
        <v>3684</v>
      </c>
      <c r="R331" s="320">
        <v>3765</v>
      </c>
      <c r="S331" s="320">
        <v>3843</v>
      </c>
      <c r="T331" s="320">
        <v>3941</v>
      </c>
      <c r="U331" s="320">
        <v>4088</v>
      </c>
      <c r="V331" s="320">
        <v>4118</v>
      </c>
      <c r="W331" s="320">
        <v>4018</v>
      </c>
      <c r="X331" s="320">
        <v>3904</v>
      </c>
      <c r="Y331" s="320">
        <v>3795</v>
      </c>
      <c r="Z331" s="320">
        <v>3684</v>
      </c>
      <c r="AA331" s="320">
        <v>3650</v>
      </c>
      <c r="AB331" s="320">
        <v>3626</v>
      </c>
      <c r="AC331" s="320">
        <v>3660</v>
      </c>
    </row>
    <row r="332" spans="1:29" ht="15" x14ac:dyDescent="0.2">
      <c r="A332" t="str">
        <f t="shared" si="7"/>
        <v>Haderslev75-79 år</v>
      </c>
      <c r="B332" s="241">
        <v>332</v>
      </c>
      <c r="C332" s="170" t="s">
        <v>199</v>
      </c>
      <c r="D332" s="170" t="s">
        <v>14</v>
      </c>
      <c r="E332" s="320">
        <v>2937</v>
      </c>
      <c r="F332" s="320">
        <v>2867</v>
      </c>
      <c r="G332" s="320">
        <v>2848</v>
      </c>
      <c r="H332" s="320">
        <v>2916</v>
      </c>
      <c r="I332" s="320">
        <v>2951</v>
      </c>
      <c r="J332" s="320">
        <v>2979</v>
      </c>
      <c r="K332" s="320">
        <v>3042</v>
      </c>
      <c r="L332" s="320">
        <v>3107</v>
      </c>
      <c r="M332" s="320">
        <v>3087</v>
      </c>
      <c r="N332" s="320">
        <v>3114</v>
      </c>
      <c r="O332" s="320">
        <v>3165</v>
      </c>
      <c r="P332" s="320">
        <v>3208</v>
      </c>
      <c r="Q332" s="320">
        <v>3268</v>
      </c>
      <c r="R332" s="320">
        <v>3328</v>
      </c>
      <c r="S332" s="320">
        <v>3406</v>
      </c>
      <c r="T332" s="320">
        <v>3506</v>
      </c>
      <c r="U332" s="320">
        <v>3584</v>
      </c>
      <c r="V332" s="320">
        <v>3640</v>
      </c>
      <c r="W332" s="320">
        <v>3601</v>
      </c>
      <c r="X332" s="320">
        <v>3525</v>
      </c>
      <c r="Y332" s="320">
        <v>3432</v>
      </c>
      <c r="Z332" s="320">
        <v>3360</v>
      </c>
      <c r="AA332" s="320">
        <v>3315</v>
      </c>
      <c r="AB332" s="320">
        <v>3275</v>
      </c>
      <c r="AC332" s="320">
        <v>3305</v>
      </c>
    </row>
    <row r="333" spans="1:29" ht="15" x14ac:dyDescent="0.2">
      <c r="A333" t="str">
        <f t="shared" si="7"/>
        <v>Halsnæs75-79 år</v>
      </c>
      <c r="B333" s="241">
        <v>333</v>
      </c>
      <c r="C333" s="170" t="s">
        <v>276</v>
      </c>
      <c r="D333" s="170" t="s">
        <v>14</v>
      </c>
      <c r="E333" s="320">
        <v>2182</v>
      </c>
      <c r="F333" s="320">
        <v>2068</v>
      </c>
      <c r="G333" s="320">
        <v>2027</v>
      </c>
      <c r="H333" s="320">
        <v>2017</v>
      </c>
      <c r="I333" s="320">
        <v>2023</v>
      </c>
      <c r="J333" s="320">
        <v>2015</v>
      </c>
      <c r="K333" s="320">
        <v>2028</v>
      </c>
      <c r="L333" s="320">
        <v>2078</v>
      </c>
      <c r="M333" s="320">
        <v>2100</v>
      </c>
      <c r="N333" s="320">
        <v>2137</v>
      </c>
      <c r="O333" s="320">
        <v>2192</v>
      </c>
      <c r="P333" s="320">
        <v>2252</v>
      </c>
      <c r="Q333" s="320">
        <v>2305</v>
      </c>
      <c r="R333" s="320">
        <v>2381</v>
      </c>
      <c r="S333" s="320">
        <v>2472</v>
      </c>
      <c r="T333" s="320">
        <v>2565</v>
      </c>
      <c r="U333" s="320">
        <v>2627</v>
      </c>
      <c r="V333" s="320">
        <v>2684</v>
      </c>
      <c r="W333" s="320">
        <v>2678</v>
      </c>
      <c r="X333" s="320">
        <v>2600</v>
      </c>
      <c r="Y333" s="320">
        <v>2514</v>
      </c>
      <c r="Z333" s="320">
        <v>2476</v>
      </c>
      <c r="AA333" s="320">
        <v>2443</v>
      </c>
      <c r="AB333" s="320">
        <v>2415</v>
      </c>
      <c r="AC333" s="320">
        <v>2434</v>
      </c>
    </row>
    <row r="334" spans="1:29" ht="15" x14ac:dyDescent="0.2">
      <c r="A334" t="str">
        <f t="shared" si="7"/>
        <v>Hedensted75-79 år</v>
      </c>
      <c r="B334" s="241">
        <v>334</v>
      </c>
      <c r="C334" s="170" t="s">
        <v>216</v>
      </c>
      <c r="D334" s="170" t="s">
        <v>14</v>
      </c>
      <c r="E334" s="320">
        <v>2312</v>
      </c>
      <c r="F334" s="320">
        <v>2197</v>
      </c>
      <c r="G334" s="320">
        <v>2186</v>
      </c>
      <c r="H334" s="320">
        <v>2139</v>
      </c>
      <c r="I334" s="320">
        <v>2181</v>
      </c>
      <c r="J334" s="320">
        <v>2201</v>
      </c>
      <c r="K334" s="320">
        <v>2305</v>
      </c>
      <c r="L334" s="320">
        <v>2320</v>
      </c>
      <c r="M334" s="320">
        <v>2381</v>
      </c>
      <c r="N334" s="320">
        <v>2419</v>
      </c>
      <c r="O334" s="320">
        <v>2454</v>
      </c>
      <c r="P334" s="320">
        <v>2459</v>
      </c>
      <c r="Q334" s="320">
        <v>2556</v>
      </c>
      <c r="R334" s="320">
        <v>2612</v>
      </c>
      <c r="S334" s="320">
        <v>2738</v>
      </c>
      <c r="T334" s="320">
        <v>2860</v>
      </c>
      <c r="U334" s="320">
        <v>3017</v>
      </c>
      <c r="V334" s="320">
        <v>3058</v>
      </c>
      <c r="W334" s="320">
        <v>3096</v>
      </c>
      <c r="X334" s="320">
        <v>3064</v>
      </c>
      <c r="Y334" s="320">
        <v>3021</v>
      </c>
      <c r="Z334" s="320">
        <v>2981</v>
      </c>
      <c r="AA334" s="320">
        <v>2969</v>
      </c>
      <c r="AB334" s="320">
        <v>2970</v>
      </c>
      <c r="AC334" s="320">
        <v>2998</v>
      </c>
    </row>
    <row r="335" spans="1:29" ht="15" x14ac:dyDescent="0.2">
      <c r="A335" t="str">
        <f t="shared" si="7"/>
        <v>Helsingør75-79 år</v>
      </c>
      <c r="B335" s="241">
        <v>335</v>
      </c>
      <c r="C335" s="170" t="s">
        <v>166</v>
      </c>
      <c r="D335" s="170" t="s">
        <v>14</v>
      </c>
      <c r="E335" s="320">
        <v>3807</v>
      </c>
      <c r="F335" s="320">
        <v>3589</v>
      </c>
      <c r="G335" s="320">
        <v>3436</v>
      </c>
      <c r="H335" s="320">
        <v>3423</v>
      </c>
      <c r="I335" s="320">
        <v>3421</v>
      </c>
      <c r="J335" s="320">
        <v>3515</v>
      </c>
      <c r="K335" s="320">
        <v>3579</v>
      </c>
      <c r="L335" s="320">
        <v>3654</v>
      </c>
      <c r="M335" s="320">
        <v>3689</v>
      </c>
      <c r="N335" s="320">
        <v>3712</v>
      </c>
      <c r="O335" s="320">
        <v>3826</v>
      </c>
      <c r="P335" s="320">
        <v>3926</v>
      </c>
      <c r="Q335" s="320">
        <v>4038</v>
      </c>
      <c r="R335" s="320">
        <v>4202</v>
      </c>
      <c r="S335" s="320">
        <v>4406</v>
      </c>
      <c r="T335" s="320">
        <v>4576</v>
      </c>
      <c r="U335" s="320">
        <v>4765</v>
      </c>
      <c r="V335" s="320">
        <v>4918</v>
      </c>
      <c r="W335" s="320">
        <v>4931</v>
      </c>
      <c r="X335" s="320">
        <v>4824</v>
      </c>
      <c r="Y335" s="320">
        <v>4667</v>
      </c>
      <c r="Z335" s="320">
        <v>4568</v>
      </c>
      <c r="AA335" s="320">
        <v>4491</v>
      </c>
      <c r="AB335" s="320">
        <v>4453</v>
      </c>
      <c r="AC335" s="320">
        <v>4475</v>
      </c>
    </row>
    <row r="336" spans="1:29" ht="15" x14ac:dyDescent="0.2">
      <c r="A336" t="str">
        <f t="shared" si="7"/>
        <v>Herlev75-79 år</v>
      </c>
      <c r="B336" s="241">
        <v>336</v>
      </c>
      <c r="C336" s="170" t="s">
        <v>167</v>
      </c>
      <c r="D336" s="170" t="s">
        <v>14</v>
      </c>
      <c r="E336" s="320">
        <v>1164</v>
      </c>
      <c r="F336" s="320">
        <v>1158</v>
      </c>
      <c r="G336" s="320">
        <v>1181</v>
      </c>
      <c r="H336" s="320">
        <v>1186</v>
      </c>
      <c r="I336" s="320">
        <v>1234</v>
      </c>
      <c r="J336" s="320">
        <v>1222</v>
      </c>
      <c r="K336" s="320">
        <v>1252</v>
      </c>
      <c r="L336" s="320">
        <v>1257</v>
      </c>
      <c r="M336" s="320">
        <v>1295</v>
      </c>
      <c r="N336" s="320">
        <v>1306</v>
      </c>
      <c r="O336" s="320">
        <v>1337</v>
      </c>
      <c r="P336" s="320">
        <v>1341</v>
      </c>
      <c r="Q336" s="320">
        <v>1348</v>
      </c>
      <c r="R336" s="320">
        <v>1358</v>
      </c>
      <c r="S336" s="320">
        <v>1394</v>
      </c>
      <c r="T336" s="320">
        <v>1428</v>
      </c>
      <c r="U336" s="320">
        <v>1502</v>
      </c>
      <c r="V336" s="320">
        <v>1520</v>
      </c>
      <c r="W336" s="320">
        <v>1512</v>
      </c>
      <c r="X336" s="320">
        <v>1482</v>
      </c>
      <c r="Y336" s="320">
        <v>1438</v>
      </c>
      <c r="Z336" s="320">
        <v>1395</v>
      </c>
      <c r="AA336" s="320">
        <v>1392</v>
      </c>
      <c r="AB336" s="320">
        <v>1396</v>
      </c>
      <c r="AC336" s="320">
        <v>1430</v>
      </c>
    </row>
    <row r="337" spans="1:29" ht="15" x14ac:dyDescent="0.2">
      <c r="A337" t="str">
        <f t="shared" si="7"/>
        <v>Herning75-79 år</v>
      </c>
      <c r="B337" s="241">
        <v>337</v>
      </c>
      <c r="C337" s="170" t="s">
        <v>217</v>
      </c>
      <c r="D337" s="170" t="s">
        <v>14</v>
      </c>
      <c r="E337" s="320">
        <v>4285</v>
      </c>
      <c r="F337" s="320">
        <v>4173</v>
      </c>
      <c r="G337" s="320">
        <v>4113</v>
      </c>
      <c r="H337" s="320">
        <v>4115</v>
      </c>
      <c r="I337" s="320">
        <v>4130</v>
      </c>
      <c r="J337" s="320">
        <v>4115</v>
      </c>
      <c r="K337" s="320">
        <v>4140</v>
      </c>
      <c r="L337" s="320">
        <v>4203</v>
      </c>
      <c r="M337" s="320">
        <v>4220</v>
      </c>
      <c r="N337" s="320">
        <v>4277</v>
      </c>
      <c r="O337" s="320">
        <v>4359</v>
      </c>
      <c r="P337" s="320">
        <v>4456</v>
      </c>
      <c r="Q337" s="320">
        <v>4522</v>
      </c>
      <c r="R337" s="320">
        <v>4645</v>
      </c>
      <c r="S337" s="320">
        <v>4843</v>
      </c>
      <c r="T337" s="320">
        <v>4999</v>
      </c>
      <c r="U337" s="320">
        <v>5180</v>
      </c>
      <c r="V337" s="320">
        <v>5278</v>
      </c>
      <c r="W337" s="320">
        <v>5264</v>
      </c>
      <c r="X337" s="320">
        <v>5195</v>
      </c>
      <c r="Y337" s="320">
        <v>5161</v>
      </c>
      <c r="Z337" s="320">
        <v>5065</v>
      </c>
      <c r="AA337" s="320">
        <v>5048</v>
      </c>
      <c r="AB337" s="320">
        <v>5052</v>
      </c>
      <c r="AC337" s="320">
        <v>5050</v>
      </c>
    </row>
    <row r="338" spans="1:29" ht="15" x14ac:dyDescent="0.2">
      <c r="A338" t="str">
        <f t="shared" si="7"/>
        <v>Hillerød75-79 år</v>
      </c>
      <c r="B338" s="241">
        <v>338</v>
      </c>
      <c r="C338" s="170" t="s">
        <v>168</v>
      </c>
      <c r="D338" s="170" t="s">
        <v>14</v>
      </c>
      <c r="E338" s="320">
        <v>2467</v>
      </c>
      <c r="F338" s="320">
        <v>2346</v>
      </c>
      <c r="G338" s="320">
        <v>2234</v>
      </c>
      <c r="H338" s="320">
        <v>2187</v>
      </c>
      <c r="I338" s="320">
        <v>2198</v>
      </c>
      <c r="J338" s="320">
        <v>2229</v>
      </c>
      <c r="K338" s="320">
        <v>2264</v>
      </c>
      <c r="L338" s="320">
        <v>2330</v>
      </c>
      <c r="M338" s="320">
        <v>2400</v>
      </c>
      <c r="N338" s="320">
        <v>2493</v>
      </c>
      <c r="O338" s="320">
        <v>2612</v>
      </c>
      <c r="P338" s="320">
        <v>2721</v>
      </c>
      <c r="Q338" s="320">
        <v>2833</v>
      </c>
      <c r="R338" s="320">
        <v>2958</v>
      </c>
      <c r="S338" s="320">
        <v>3109</v>
      </c>
      <c r="T338" s="320">
        <v>3206</v>
      </c>
      <c r="U338" s="320">
        <v>3355</v>
      </c>
      <c r="V338" s="320">
        <v>3458</v>
      </c>
      <c r="W338" s="320">
        <v>3477</v>
      </c>
      <c r="X338" s="320">
        <v>3424</v>
      </c>
      <c r="Y338" s="320">
        <v>3379</v>
      </c>
      <c r="Z338" s="320">
        <v>3305</v>
      </c>
      <c r="AA338" s="320">
        <v>3277</v>
      </c>
      <c r="AB338" s="320">
        <v>3261</v>
      </c>
      <c r="AC338" s="320">
        <v>3292</v>
      </c>
    </row>
    <row r="339" spans="1:29" ht="15" x14ac:dyDescent="0.2">
      <c r="A339" t="str">
        <f t="shared" si="7"/>
        <v>Hjørring75-79 år</v>
      </c>
      <c r="B339" s="241">
        <v>339</v>
      </c>
      <c r="C339" s="170" t="s">
        <v>235</v>
      </c>
      <c r="D339" s="170" t="s">
        <v>14</v>
      </c>
      <c r="E339" s="320">
        <v>3596</v>
      </c>
      <c r="F339" s="320">
        <v>3546</v>
      </c>
      <c r="G339" s="320">
        <v>3518</v>
      </c>
      <c r="H339" s="320">
        <v>3477</v>
      </c>
      <c r="I339" s="320">
        <v>3476</v>
      </c>
      <c r="J339" s="320">
        <v>3537</v>
      </c>
      <c r="K339" s="320">
        <v>3610</v>
      </c>
      <c r="L339" s="320">
        <v>3641</v>
      </c>
      <c r="M339" s="320">
        <v>3664</v>
      </c>
      <c r="N339" s="320">
        <v>3688</v>
      </c>
      <c r="O339" s="320">
        <v>3748</v>
      </c>
      <c r="P339" s="320">
        <v>3764</v>
      </c>
      <c r="Q339" s="320">
        <v>3777</v>
      </c>
      <c r="R339" s="320">
        <v>3882</v>
      </c>
      <c r="S339" s="320">
        <v>3978</v>
      </c>
      <c r="T339" s="320">
        <v>4013</v>
      </c>
      <c r="U339" s="320">
        <v>4105</v>
      </c>
      <c r="V339" s="320">
        <v>4170</v>
      </c>
      <c r="W339" s="320">
        <v>4037</v>
      </c>
      <c r="X339" s="320">
        <v>3917</v>
      </c>
      <c r="Y339" s="320">
        <v>3809</v>
      </c>
      <c r="Z339" s="320">
        <v>3684</v>
      </c>
      <c r="AA339" s="320">
        <v>3650</v>
      </c>
      <c r="AB339" s="320">
        <v>3645</v>
      </c>
      <c r="AC339" s="320">
        <v>3657</v>
      </c>
    </row>
    <row r="340" spans="1:29" ht="15" x14ac:dyDescent="0.2">
      <c r="A340" t="str">
        <f t="shared" si="7"/>
        <v>Holbæk75-79 år</v>
      </c>
      <c r="B340" s="241">
        <v>340</v>
      </c>
      <c r="C340" s="170" t="s">
        <v>180</v>
      </c>
      <c r="D340" s="170" t="s">
        <v>14</v>
      </c>
      <c r="E340" s="320">
        <v>3971</v>
      </c>
      <c r="F340" s="320">
        <v>3817</v>
      </c>
      <c r="G340" s="320">
        <v>3811</v>
      </c>
      <c r="H340" s="320">
        <v>3815</v>
      </c>
      <c r="I340" s="320">
        <v>3799</v>
      </c>
      <c r="J340" s="320">
        <v>3780</v>
      </c>
      <c r="K340" s="320">
        <v>3824</v>
      </c>
      <c r="L340" s="320">
        <v>3814</v>
      </c>
      <c r="M340" s="320">
        <v>3841</v>
      </c>
      <c r="N340" s="320">
        <v>3966</v>
      </c>
      <c r="O340" s="320">
        <v>4037</v>
      </c>
      <c r="P340" s="320">
        <v>4103</v>
      </c>
      <c r="Q340" s="320">
        <v>4199</v>
      </c>
      <c r="R340" s="320">
        <v>4334</v>
      </c>
      <c r="S340" s="320">
        <v>4473</v>
      </c>
      <c r="T340" s="320">
        <v>4657</v>
      </c>
      <c r="U340" s="320">
        <v>4902</v>
      </c>
      <c r="V340" s="320">
        <v>5033</v>
      </c>
      <c r="W340" s="320">
        <v>5049</v>
      </c>
      <c r="X340" s="320">
        <v>4975</v>
      </c>
      <c r="Y340" s="320">
        <v>4860</v>
      </c>
      <c r="Z340" s="320">
        <v>4743</v>
      </c>
      <c r="AA340" s="320">
        <v>4703</v>
      </c>
      <c r="AB340" s="320">
        <v>4707</v>
      </c>
      <c r="AC340" s="320">
        <v>4748</v>
      </c>
    </row>
    <row r="341" spans="1:29" ht="15" x14ac:dyDescent="0.2">
      <c r="A341" t="str">
        <f t="shared" si="7"/>
        <v>Holstebro75-79 år</v>
      </c>
      <c r="B341" s="241">
        <v>341</v>
      </c>
      <c r="C341" s="170" t="s">
        <v>218</v>
      </c>
      <c r="D341" s="170" t="s">
        <v>14</v>
      </c>
      <c r="E341" s="320">
        <v>2940</v>
      </c>
      <c r="F341" s="320">
        <v>2852</v>
      </c>
      <c r="G341" s="320">
        <v>2838</v>
      </c>
      <c r="H341" s="320">
        <v>2920</v>
      </c>
      <c r="I341" s="320">
        <v>2946</v>
      </c>
      <c r="J341" s="320">
        <v>2922</v>
      </c>
      <c r="K341" s="320">
        <v>2987</v>
      </c>
      <c r="L341" s="320">
        <v>2967</v>
      </c>
      <c r="M341" s="320">
        <v>2916</v>
      </c>
      <c r="N341" s="320">
        <v>2931</v>
      </c>
      <c r="O341" s="320">
        <v>2998</v>
      </c>
      <c r="P341" s="320">
        <v>2999</v>
      </c>
      <c r="Q341" s="320">
        <v>3061</v>
      </c>
      <c r="R341" s="320">
        <v>3195</v>
      </c>
      <c r="S341" s="320">
        <v>3290</v>
      </c>
      <c r="T341" s="320">
        <v>3337</v>
      </c>
      <c r="U341" s="320">
        <v>3428</v>
      </c>
      <c r="V341" s="320">
        <v>3465</v>
      </c>
      <c r="W341" s="320">
        <v>3354</v>
      </c>
      <c r="X341" s="320">
        <v>3284</v>
      </c>
      <c r="Y341" s="320">
        <v>3232</v>
      </c>
      <c r="Z341" s="320">
        <v>3184</v>
      </c>
      <c r="AA341" s="320">
        <v>3166</v>
      </c>
      <c r="AB341" s="320">
        <v>3222</v>
      </c>
      <c r="AC341" s="320">
        <v>3230</v>
      </c>
    </row>
    <row r="342" spans="1:29" ht="15" x14ac:dyDescent="0.2">
      <c r="A342" t="str">
        <f t="shared" si="7"/>
        <v>Horsens75-79 år</v>
      </c>
      <c r="B342" s="241">
        <v>342</v>
      </c>
      <c r="C342" s="170" t="s">
        <v>219</v>
      </c>
      <c r="D342" s="170" t="s">
        <v>14</v>
      </c>
      <c r="E342" s="320">
        <v>4267</v>
      </c>
      <c r="F342" s="320">
        <v>4220</v>
      </c>
      <c r="G342" s="320">
        <v>4193</v>
      </c>
      <c r="H342" s="320">
        <v>4211</v>
      </c>
      <c r="I342" s="320">
        <v>4235</v>
      </c>
      <c r="J342" s="320">
        <v>4294</v>
      </c>
      <c r="K342" s="320">
        <v>4288</v>
      </c>
      <c r="L342" s="320">
        <v>4311</v>
      </c>
      <c r="M342" s="320">
        <v>4353</v>
      </c>
      <c r="N342" s="320">
        <v>4370</v>
      </c>
      <c r="O342" s="320">
        <v>4428</v>
      </c>
      <c r="P342" s="320">
        <v>4501</v>
      </c>
      <c r="Q342" s="320">
        <v>4645</v>
      </c>
      <c r="R342" s="320">
        <v>4849</v>
      </c>
      <c r="S342" s="320">
        <v>5087</v>
      </c>
      <c r="T342" s="320">
        <v>5297</v>
      </c>
      <c r="U342" s="320">
        <v>5554</v>
      </c>
      <c r="V342" s="320">
        <v>5659</v>
      </c>
      <c r="W342" s="320">
        <v>5667</v>
      </c>
      <c r="X342" s="320">
        <v>5610</v>
      </c>
      <c r="Y342" s="320">
        <v>5568</v>
      </c>
      <c r="Z342" s="320">
        <v>5569</v>
      </c>
      <c r="AA342" s="320">
        <v>5671</v>
      </c>
      <c r="AB342" s="320">
        <v>5679</v>
      </c>
      <c r="AC342" s="320">
        <v>5801</v>
      </c>
    </row>
    <row r="343" spans="1:29" ht="15" x14ac:dyDescent="0.2">
      <c r="A343" t="str">
        <f t="shared" si="7"/>
        <v>Hvidovre75-79 år</v>
      </c>
      <c r="B343" s="241">
        <v>343</v>
      </c>
      <c r="C343" s="170" t="s">
        <v>169</v>
      </c>
      <c r="D343" s="170" t="s">
        <v>14</v>
      </c>
      <c r="E343" s="320">
        <v>2037</v>
      </c>
      <c r="F343" s="320">
        <v>1935</v>
      </c>
      <c r="G343" s="320">
        <v>1922</v>
      </c>
      <c r="H343" s="320">
        <v>1922</v>
      </c>
      <c r="I343" s="320">
        <v>1939</v>
      </c>
      <c r="J343" s="320">
        <v>1950</v>
      </c>
      <c r="K343" s="320">
        <v>2052</v>
      </c>
      <c r="L343" s="320">
        <v>2118</v>
      </c>
      <c r="M343" s="320">
        <v>2184</v>
      </c>
      <c r="N343" s="320">
        <v>2208</v>
      </c>
      <c r="O343" s="320">
        <v>2258</v>
      </c>
      <c r="P343" s="320">
        <v>2258</v>
      </c>
      <c r="Q343" s="320">
        <v>2254</v>
      </c>
      <c r="R343" s="320">
        <v>2329</v>
      </c>
      <c r="S343" s="320">
        <v>2415</v>
      </c>
      <c r="T343" s="320">
        <v>2480</v>
      </c>
      <c r="U343" s="320">
        <v>2568</v>
      </c>
      <c r="V343" s="320">
        <v>2624</v>
      </c>
      <c r="W343" s="320">
        <v>2560</v>
      </c>
      <c r="X343" s="320">
        <v>2525</v>
      </c>
      <c r="Y343" s="320">
        <v>2438</v>
      </c>
      <c r="Z343" s="320">
        <v>2371</v>
      </c>
      <c r="AA343" s="320">
        <v>2392</v>
      </c>
      <c r="AB343" s="320">
        <v>2421</v>
      </c>
      <c r="AC343" s="320">
        <v>2458</v>
      </c>
    </row>
    <row r="344" spans="1:29" ht="15" x14ac:dyDescent="0.2">
      <c r="A344" t="str">
        <f t="shared" si="7"/>
        <v>Høje-Taastrup75-79 år</v>
      </c>
      <c r="B344" s="241">
        <v>344</v>
      </c>
      <c r="C344" s="170" t="s">
        <v>19</v>
      </c>
      <c r="D344" s="170" t="s">
        <v>14</v>
      </c>
      <c r="E344" s="320">
        <v>2178</v>
      </c>
      <c r="F344" s="320">
        <v>2022</v>
      </c>
      <c r="G344" s="320">
        <v>1950</v>
      </c>
      <c r="H344" s="320">
        <v>1888</v>
      </c>
      <c r="I344" s="320">
        <v>1861</v>
      </c>
      <c r="J344" s="320">
        <v>1878</v>
      </c>
      <c r="K344" s="320">
        <v>1925</v>
      </c>
      <c r="L344" s="320">
        <v>1950</v>
      </c>
      <c r="M344" s="320">
        <v>1976</v>
      </c>
      <c r="N344" s="320">
        <v>2039</v>
      </c>
      <c r="O344" s="320">
        <v>2107</v>
      </c>
      <c r="P344" s="320">
        <v>2107</v>
      </c>
      <c r="Q344" s="320">
        <v>2176</v>
      </c>
      <c r="R344" s="320">
        <v>2264</v>
      </c>
      <c r="S344" s="320">
        <v>2353</v>
      </c>
      <c r="T344" s="320">
        <v>2451</v>
      </c>
      <c r="U344" s="320">
        <v>2611</v>
      </c>
      <c r="V344" s="320">
        <v>2693</v>
      </c>
      <c r="W344" s="320">
        <v>2712</v>
      </c>
      <c r="X344" s="320">
        <v>2679</v>
      </c>
      <c r="Y344" s="320">
        <v>2650</v>
      </c>
      <c r="Z344" s="320">
        <v>2602</v>
      </c>
      <c r="AA344" s="320">
        <v>2598</v>
      </c>
      <c r="AB344" s="320">
        <v>2632</v>
      </c>
      <c r="AC344" s="320">
        <v>2697</v>
      </c>
    </row>
    <row r="345" spans="1:29" ht="15" x14ac:dyDescent="0.2">
      <c r="A345" t="str">
        <f t="shared" si="7"/>
        <v>Hørsholm75-79 år</v>
      </c>
      <c r="B345" s="241">
        <v>345</v>
      </c>
      <c r="C345" s="170" t="s">
        <v>170</v>
      </c>
      <c r="D345" s="170" t="s">
        <v>14</v>
      </c>
      <c r="E345" s="320">
        <v>1703</v>
      </c>
      <c r="F345" s="320">
        <v>1567</v>
      </c>
      <c r="G345" s="320">
        <v>1477</v>
      </c>
      <c r="H345" s="320">
        <v>1432</v>
      </c>
      <c r="I345" s="320">
        <v>1398</v>
      </c>
      <c r="J345" s="320">
        <v>1388</v>
      </c>
      <c r="K345" s="320">
        <v>1378</v>
      </c>
      <c r="L345" s="320">
        <v>1390</v>
      </c>
      <c r="M345" s="320">
        <v>1397</v>
      </c>
      <c r="N345" s="320">
        <v>1439</v>
      </c>
      <c r="O345" s="320">
        <v>1457</v>
      </c>
      <c r="P345" s="320">
        <v>1500</v>
      </c>
      <c r="Q345" s="320">
        <v>1537</v>
      </c>
      <c r="R345" s="320">
        <v>1612</v>
      </c>
      <c r="S345" s="320">
        <v>1650</v>
      </c>
      <c r="T345" s="320">
        <v>1710</v>
      </c>
      <c r="U345" s="320">
        <v>1784</v>
      </c>
      <c r="V345" s="320">
        <v>1823</v>
      </c>
      <c r="W345" s="320">
        <v>1805</v>
      </c>
      <c r="X345" s="320">
        <v>1781</v>
      </c>
      <c r="Y345" s="320">
        <v>1739</v>
      </c>
      <c r="Z345" s="320">
        <v>1708</v>
      </c>
      <c r="AA345" s="320">
        <v>1691</v>
      </c>
      <c r="AB345" s="320">
        <v>1700</v>
      </c>
      <c r="AC345" s="320">
        <v>1704</v>
      </c>
    </row>
    <row r="346" spans="1:29" ht="15" x14ac:dyDescent="0.2">
      <c r="A346" t="str">
        <f t="shared" si="7"/>
        <v>Ikast-Brande75-79 år</v>
      </c>
      <c r="B346" s="241">
        <v>346</v>
      </c>
      <c r="C346" s="170" t="s">
        <v>220</v>
      </c>
      <c r="D346" s="170" t="s">
        <v>14</v>
      </c>
      <c r="E346" s="320">
        <v>2103</v>
      </c>
      <c r="F346" s="320">
        <v>2029</v>
      </c>
      <c r="G346" s="320">
        <v>2013</v>
      </c>
      <c r="H346" s="320">
        <v>1985</v>
      </c>
      <c r="I346" s="320">
        <v>1978</v>
      </c>
      <c r="J346" s="320">
        <v>1992</v>
      </c>
      <c r="K346" s="320">
        <v>2035</v>
      </c>
      <c r="L346" s="320">
        <v>2027</v>
      </c>
      <c r="M346" s="320">
        <v>2065</v>
      </c>
      <c r="N346" s="320">
        <v>2097</v>
      </c>
      <c r="O346" s="320">
        <v>2126</v>
      </c>
      <c r="P346" s="320">
        <v>2130</v>
      </c>
      <c r="Q346" s="320">
        <v>2198</v>
      </c>
      <c r="R346" s="320">
        <v>2262</v>
      </c>
      <c r="S346" s="320">
        <v>2358</v>
      </c>
      <c r="T346" s="320">
        <v>2425</v>
      </c>
      <c r="U346" s="320">
        <v>2503</v>
      </c>
      <c r="V346" s="320">
        <v>2541</v>
      </c>
      <c r="W346" s="320">
        <v>2500</v>
      </c>
      <c r="X346" s="320">
        <v>2453</v>
      </c>
      <c r="Y346" s="320">
        <v>2404</v>
      </c>
      <c r="Z346" s="320">
        <v>2376</v>
      </c>
      <c r="AA346" s="320">
        <v>2348</v>
      </c>
      <c r="AB346" s="320">
        <v>2369</v>
      </c>
      <c r="AC346" s="320">
        <v>2385</v>
      </c>
    </row>
    <row r="347" spans="1:29" ht="15" x14ac:dyDescent="0.2">
      <c r="A347" t="str">
        <f t="shared" si="7"/>
        <v>Ishøj75-79 år</v>
      </c>
      <c r="B347" s="241">
        <v>347</v>
      </c>
      <c r="C347" s="170" t="s">
        <v>171</v>
      </c>
      <c r="D347" s="170" t="s">
        <v>14</v>
      </c>
      <c r="E347" s="320">
        <v>988</v>
      </c>
      <c r="F347" s="320">
        <v>909</v>
      </c>
      <c r="G347" s="320">
        <v>863</v>
      </c>
      <c r="H347" s="320">
        <v>836</v>
      </c>
      <c r="I347" s="320">
        <v>804</v>
      </c>
      <c r="J347" s="320">
        <v>789</v>
      </c>
      <c r="K347" s="320">
        <v>784</v>
      </c>
      <c r="L347" s="320">
        <v>795</v>
      </c>
      <c r="M347" s="320">
        <v>800</v>
      </c>
      <c r="N347" s="320">
        <v>821</v>
      </c>
      <c r="O347" s="320">
        <v>862</v>
      </c>
      <c r="P347" s="320">
        <v>911</v>
      </c>
      <c r="Q347" s="320">
        <v>936</v>
      </c>
      <c r="R347" s="320">
        <v>984</v>
      </c>
      <c r="S347" s="320">
        <v>1034</v>
      </c>
      <c r="T347" s="320">
        <v>1053</v>
      </c>
      <c r="U347" s="320">
        <v>1074</v>
      </c>
      <c r="V347" s="320">
        <v>1097</v>
      </c>
      <c r="W347" s="320">
        <v>1089</v>
      </c>
      <c r="X347" s="320">
        <v>1067</v>
      </c>
      <c r="Y347" s="320">
        <v>1047</v>
      </c>
      <c r="Z347" s="320">
        <v>1032</v>
      </c>
      <c r="AA347" s="320">
        <v>1033</v>
      </c>
      <c r="AB347" s="320">
        <v>1014</v>
      </c>
      <c r="AC347" s="320">
        <v>1021</v>
      </c>
    </row>
    <row r="348" spans="1:29" ht="15" x14ac:dyDescent="0.2">
      <c r="A348" t="str">
        <f t="shared" si="7"/>
        <v>Jammerbugt75-79 år</v>
      </c>
      <c r="B348" s="241">
        <v>348</v>
      </c>
      <c r="C348" s="170" t="s">
        <v>236</v>
      </c>
      <c r="D348" s="170" t="s">
        <v>14</v>
      </c>
      <c r="E348" s="320">
        <v>2311</v>
      </c>
      <c r="F348" s="320">
        <v>2266</v>
      </c>
      <c r="G348" s="320">
        <v>2218</v>
      </c>
      <c r="H348" s="320">
        <v>2231</v>
      </c>
      <c r="I348" s="320">
        <v>2249</v>
      </c>
      <c r="J348" s="320">
        <v>2207</v>
      </c>
      <c r="K348" s="320">
        <v>2210</v>
      </c>
      <c r="L348" s="320">
        <v>2216</v>
      </c>
      <c r="M348" s="320">
        <v>2226</v>
      </c>
      <c r="N348" s="320">
        <v>2196</v>
      </c>
      <c r="O348" s="320">
        <v>2260</v>
      </c>
      <c r="P348" s="320">
        <v>2286</v>
      </c>
      <c r="Q348" s="320">
        <v>2375</v>
      </c>
      <c r="R348" s="320">
        <v>2383</v>
      </c>
      <c r="S348" s="320">
        <v>2484</v>
      </c>
      <c r="T348" s="320">
        <v>2534</v>
      </c>
      <c r="U348" s="320">
        <v>2607</v>
      </c>
      <c r="V348" s="320">
        <v>2582</v>
      </c>
      <c r="W348" s="320">
        <v>2562</v>
      </c>
      <c r="X348" s="320">
        <v>2511</v>
      </c>
      <c r="Y348" s="320">
        <v>2436</v>
      </c>
      <c r="Z348" s="320">
        <v>2372</v>
      </c>
      <c r="AA348" s="320">
        <v>2354</v>
      </c>
      <c r="AB348" s="320">
        <v>2368</v>
      </c>
      <c r="AC348" s="320">
        <v>2357</v>
      </c>
    </row>
    <row r="349" spans="1:29" ht="15" x14ac:dyDescent="0.2">
      <c r="A349" t="str">
        <f t="shared" si="7"/>
        <v>Kalundborg75-79 år</v>
      </c>
      <c r="B349" s="241">
        <v>349</v>
      </c>
      <c r="C349" s="170" t="s">
        <v>181</v>
      </c>
      <c r="D349" s="170" t="s">
        <v>14</v>
      </c>
      <c r="E349" s="320">
        <v>2889</v>
      </c>
      <c r="F349" s="320">
        <v>2686</v>
      </c>
      <c r="G349" s="320">
        <v>2641</v>
      </c>
      <c r="H349" s="320">
        <v>2610</v>
      </c>
      <c r="I349" s="320">
        <v>2590</v>
      </c>
      <c r="J349" s="320">
        <v>2604</v>
      </c>
      <c r="K349" s="320">
        <v>2655</v>
      </c>
      <c r="L349" s="320">
        <v>2689</v>
      </c>
      <c r="M349" s="320">
        <v>2692</v>
      </c>
      <c r="N349" s="320">
        <v>2689</v>
      </c>
      <c r="O349" s="320">
        <v>2700</v>
      </c>
      <c r="P349" s="320">
        <v>2702</v>
      </c>
      <c r="Q349" s="320">
        <v>2747</v>
      </c>
      <c r="R349" s="320">
        <v>2832</v>
      </c>
      <c r="S349" s="320">
        <v>2958</v>
      </c>
      <c r="T349" s="320">
        <v>3044</v>
      </c>
      <c r="U349" s="320">
        <v>3168</v>
      </c>
      <c r="V349" s="320">
        <v>3197</v>
      </c>
      <c r="W349" s="320">
        <v>3154</v>
      </c>
      <c r="X349" s="320">
        <v>3097</v>
      </c>
      <c r="Y349" s="320">
        <v>3034</v>
      </c>
      <c r="Z349" s="320">
        <v>2936</v>
      </c>
      <c r="AA349" s="320">
        <v>2910</v>
      </c>
      <c r="AB349" s="320">
        <v>2897</v>
      </c>
      <c r="AC349" s="320">
        <v>2881</v>
      </c>
    </row>
    <row r="350" spans="1:29" ht="15" x14ac:dyDescent="0.2">
      <c r="A350" t="str">
        <f t="shared" si="7"/>
        <v>Kerteminde75-79 år</v>
      </c>
      <c r="B350" s="241">
        <v>350</v>
      </c>
      <c r="C350" s="170" t="s">
        <v>200</v>
      </c>
      <c r="D350" s="170" t="s">
        <v>14</v>
      </c>
      <c r="E350" s="320">
        <v>1433</v>
      </c>
      <c r="F350" s="320">
        <v>1404</v>
      </c>
      <c r="G350" s="320">
        <v>1373</v>
      </c>
      <c r="H350" s="320">
        <v>1377</v>
      </c>
      <c r="I350" s="320">
        <v>1343</v>
      </c>
      <c r="J350" s="320">
        <v>1339</v>
      </c>
      <c r="K350" s="320">
        <v>1347</v>
      </c>
      <c r="L350" s="320">
        <v>1334</v>
      </c>
      <c r="M350" s="320">
        <v>1325</v>
      </c>
      <c r="N350" s="320">
        <v>1366</v>
      </c>
      <c r="O350" s="320">
        <v>1366</v>
      </c>
      <c r="P350" s="320">
        <v>1369</v>
      </c>
      <c r="Q350" s="320">
        <v>1442</v>
      </c>
      <c r="R350" s="320">
        <v>1507</v>
      </c>
      <c r="S350" s="320">
        <v>1567</v>
      </c>
      <c r="T350" s="320">
        <v>1642</v>
      </c>
      <c r="U350" s="320">
        <v>1708</v>
      </c>
      <c r="V350" s="320">
        <v>1734</v>
      </c>
      <c r="W350" s="320">
        <v>1713</v>
      </c>
      <c r="X350" s="320">
        <v>1702</v>
      </c>
      <c r="Y350" s="320">
        <v>1662</v>
      </c>
      <c r="Z350" s="320">
        <v>1625</v>
      </c>
      <c r="AA350" s="320">
        <v>1594</v>
      </c>
      <c r="AB350" s="320">
        <v>1574</v>
      </c>
      <c r="AC350" s="320">
        <v>1545</v>
      </c>
    </row>
    <row r="351" spans="1:29" ht="15" x14ac:dyDescent="0.2">
      <c r="A351" t="str">
        <f t="shared" si="7"/>
        <v>Kolding75-79 år</v>
      </c>
      <c r="B351" s="241">
        <v>351</v>
      </c>
      <c r="C351" s="170" t="s">
        <v>201</v>
      </c>
      <c r="D351" s="170" t="s">
        <v>14</v>
      </c>
      <c r="E351" s="320">
        <v>4300</v>
      </c>
      <c r="F351" s="320">
        <v>4091</v>
      </c>
      <c r="G351" s="320">
        <v>4059</v>
      </c>
      <c r="H351" s="320">
        <v>4040</v>
      </c>
      <c r="I351" s="320">
        <v>4101</v>
      </c>
      <c r="J351" s="320">
        <v>4184</v>
      </c>
      <c r="K351" s="320">
        <v>4282</v>
      </c>
      <c r="L351" s="320">
        <v>4353</v>
      </c>
      <c r="M351" s="320">
        <v>4364</v>
      </c>
      <c r="N351" s="320">
        <v>4431</v>
      </c>
      <c r="O351" s="320">
        <v>4457</v>
      </c>
      <c r="P351" s="320">
        <v>4545</v>
      </c>
      <c r="Q351" s="320">
        <v>4584</v>
      </c>
      <c r="R351" s="320">
        <v>4765</v>
      </c>
      <c r="S351" s="320">
        <v>4965</v>
      </c>
      <c r="T351" s="320">
        <v>5181</v>
      </c>
      <c r="U351" s="320">
        <v>5420</v>
      </c>
      <c r="V351" s="320">
        <v>5570</v>
      </c>
      <c r="W351" s="320">
        <v>5564</v>
      </c>
      <c r="X351" s="320">
        <v>5528</v>
      </c>
      <c r="Y351" s="320">
        <v>5442</v>
      </c>
      <c r="Z351" s="320">
        <v>5344</v>
      </c>
      <c r="AA351" s="320">
        <v>5354</v>
      </c>
      <c r="AB351" s="320">
        <v>5422</v>
      </c>
      <c r="AC351" s="320">
        <v>5475</v>
      </c>
    </row>
    <row r="352" spans="1:29" ht="15" x14ac:dyDescent="0.2">
      <c r="A352" t="str">
        <f t="shared" si="7"/>
        <v>København75-79 år</v>
      </c>
      <c r="B352" s="241">
        <v>352</v>
      </c>
      <c r="C352" s="170" t="s">
        <v>150</v>
      </c>
      <c r="D352" s="170" t="s">
        <v>14</v>
      </c>
      <c r="E352" s="320">
        <v>15744</v>
      </c>
      <c r="F352" s="320">
        <v>15460</v>
      </c>
      <c r="G352" s="320">
        <v>15179</v>
      </c>
      <c r="H352" s="320">
        <v>15179</v>
      </c>
      <c r="I352" s="320">
        <v>15346</v>
      </c>
      <c r="J352" s="320">
        <v>15442</v>
      </c>
      <c r="K352" s="320">
        <v>15757</v>
      </c>
      <c r="L352" s="320">
        <v>15998</v>
      </c>
      <c r="M352" s="320">
        <v>16268</v>
      </c>
      <c r="N352" s="320">
        <v>16637</v>
      </c>
      <c r="O352" s="320">
        <v>17123</v>
      </c>
      <c r="P352" s="320">
        <v>17619</v>
      </c>
      <c r="Q352" s="320">
        <v>18235</v>
      </c>
      <c r="R352" s="320">
        <v>19123</v>
      </c>
      <c r="S352" s="320">
        <v>20072</v>
      </c>
      <c r="T352" s="320">
        <v>21083</v>
      </c>
      <c r="U352" s="320">
        <v>22091</v>
      </c>
      <c r="V352" s="320">
        <v>22830</v>
      </c>
      <c r="W352" s="320">
        <v>22957</v>
      </c>
      <c r="X352" s="320">
        <v>22839</v>
      </c>
      <c r="Y352" s="320">
        <v>22633</v>
      </c>
      <c r="Z352" s="320">
        <v>22578</v>
      </c>
      <c r="AA352" s="320">
        <v>22885</v>
      </c>
      <c r="AB352" s="320">
        <v>23277</v>
      </c>
      <c r="AC352" s="320">
        <v>23952</v>
      </c>
    </row>
    <row r="353" spans="1:29" ht="15" x14ac:dyDescent="0.2">
      <c r="A353" t="str">
        <f t="shared" si="7"/>
        <v>Køge75-79 år</v>
      </c>
      <c r="B353" s="241">
        <v>353</v>
      </c>
      <c r="C353" s="170" t="s">
        <v>182</v>
      </c>
      <c r="D353" s="170" t="s">
        <v>14</v>
      </c>
      <c r="E353" s="320">
        <v>3147</v>
      </c>
      <c r="F353" s="320">
        <v>2912</v>
      </c>
      <c r="G353" s="320">
        <v>2691</v>
      </c>
      <c r="H353" s="320">
        <v>2600</v>
      </c>
      <c r="I353" s="320">
        <v>2537</v>
      </c>
      <c r="J353" s="320">
        <v>2561</v>
      </c>
      <c r="K353" s="320">
        <v>2590</v>
      </c>
      <c r="L353" s="320">
        <v>2675</v>
      </c>
      <c r="M353" s="320">
        <v>2721</v>
      </c>
      <c r="N353" s="320">
        <v>2807</v>
      </c>
      <c r="O353" s="320">
        <v>2867</v>
      </c>
      <c r="P353" s="320">
        <v>2973</v>
      </c>
      <c r="Q353" s="320">
        <v>3051</v>
      </c>
      <c r="R353" s="320">
        <v>3214</v>
      </c>
      <c r="S353" s="320">
        <v>3409</v>
      </c>
      <c r="T353" s="320">
        <v>3611</v>
      </c>
      <c r="U353" s="320">
        <v>3809</v>
      </c>
      <c r="V353" s="320">
        <v>3952</v>
      </c>
      <c r="W353" s="320">
        <v>3993</v>
      </c>
      <c r="X353" s="320">
        <v>3953</v>
      </c>
      <c r="Y353" s="320">
        <v>3869</v>
      </c>
      <c r="Z353" s="320">
        <v>3827</v>
      </c>
      <c r="AA353" s="320">
        <v>3845</v>
      </c>
      <c r="AB353" s="320">
        <v>3849</v>
      </c>
      <c r="AC353" s="320">
        <v>3876</v>
      </c>
    </row>
    <row r="354" spans="1:29" ht="15" x14ac:dyDescent="0.2">
      <c r="A354" t="str">
        <f t="shared" si="7"/>
        <v>Langeland75-79 år</v>
      </c>
      <c r="B354" s="241">
        <v>354</v>
      </c>
      <c r="C354" s="170" t="s">
        <v>202</v>
      </c>
      <c r="D354" s="170" t="s">
        <v>14</v>
      </c>
      <c r="E354" s="320">
        <v>1042</v>
      </c>
      <c r="F354" s="320">
        <v>993</v>
      </c>
      <c r="G354" s="320">
        <v>1001</v>
      </c>
      <c r="H354" s="320">
        <v>1011</v>
      </c>
      <c r="I354" s="320">
        <v>974</v>
      </c>
      <c r="J354" s="320">
        <v>1013</v>
      </c>
      <c r="K354" s="320">
        <v>1040</v>
      </c>
      <c r="L354" s="320">
        <v>1053</v>
      </c>
      <c r="M354" s="320">
        <v>1034</v>
      </c>
      <c r="N354" s="320">
        <v>1029</v>
      </c>
      <c r="O354" s="320">
        <v>1030</v>
      </c>
      <c r="P354" s="320">
        <v>1032</v>
      </c>
      <c r="Q354" s="320">
        <v>1016</v>
      </c>
      <c r="R354" s="320">
        <v>1035</v>
      </c>
      <c r="S354" s="320">
        <v>1061</v>
      </c>
      <c r="T354" s="320">
        <v>1069</v>
      </c>
      <c r="U354" s="320">
        <v>1086</v>
      </c>
      <c r="V354" s="320">
        <v>1109</v>
      </c>
      <c r="W354" s="320">
        <v>1088</v>
      </c>
      <c r="X354" s="320">
        <v>1064</v>
      </c>
      <c r="Y354" s="320">
        <v>1034</v>
      </c>
      <c r="Z354" s="320">
        <v>1007</v>
      </c>
      <c r="AA354" s="320">
        <v>997</v>
      </c>
      <c r="AB354" s="320">
        <v>984</v>
      </c>
      <c r="AC354" s="320">
        <v>985</v>
      </c>
    </row>
    <row r="355" spans="1:29" ht="15" x14ac:dyDescent="0.2">
      <c r="A355" t="str">
        <f t="shared" si="7"/>
        <v>Lejre75-79 år</v>
      </c>
      <c r="B355" s="241">
        <v>355</v>
      </c>
      <c r="C355" s="170" t="s">
        <v>183</v>
      </c>
      <c r="D355" s="170" t="s">
        <v>14</v>
      </c>
      <c r="E355" s="320">
        <v>1607</v>
      </c>
      <c r="F355" s="320">
        <v>1543</v>
      </c>
      <c r="G355" s="320">
        <v>1443</v>
      </c>
      <c r="H355" s="320">
        <v>1399</v>
      </c>
      <c r="I355" s="320">
        <v>1391</v>
      </c>
      <c r="J355" s="320">
        <v>1385</v>
      </c>
      <c r="K355" s="320">
        <v>1368</v>
      </c>
      <c r="L355" s="320">
        <v>1407</v>
      </c>
      <c r="M355" s="320">
        <v>1421</v>
      </c>
      <c r="N355" s="320">
        <v>1426</v>
      </c>
      <c r="O355" s="320">
        <v>1468</v>
      </c>
      <c r="P355" s="320">
        <v>1508</v>
      </c>
      <c r="Q355" s="320">
        <v>1553</v>
      </c>
      <c r="R355" s="320">
        <v>1609</v>
      </c>
      <c r="S355" s="320">
        <v>1693</v>
      </c>
      <c r="T355" s="320">
        <v>1745</v>
      </c>
      <c r="U355" s="320">
        <v>1825</v>
      </c>
      <c r="V355" s="320">
        <v>1871</v>
      </c>
      <c r="W355" s="320">
        <v>1886</v>
      </c>
      <c r="X355" s="320">
        <v>1834</v>
      </c>
      <c r="Y355" s="320">
        <v>1795</v>
      </c>
      <c r="Z355" s="320">
        <v>1770</v>
      </c>
      <c r="AA355" s="320">
        <v>1766</v>
      </c>
      <c r="AB355" s="320">
        <v>1760</v>
      </c>
      <c r="AC355" s="320">
        <v>1790</v>
      </c>
    </row>
    <row r="356" spans="1:29" ht="15" x14ac:dyDescent="0.2">
      <c r="A356" t="str">
        <f t="shared" si="7"/>
        <v>Lemvig75-79 år</v>
      </c>
      <c r="B356" s="241">
        <v>356</v>
      </c>
      <c r="C356" s="170" t="s">
        <v>221</v>
      </c>
      <c r="D356" s="170" t="s">
        <v>14</v>
      </c>
      <c r="E356" s="320">
        <v>1220</v>
      </c>
      <c r="F356" s="320">
        <v>1173</v>
      </c>
      <c r="G356" s="320">
        <v>1130</v>
      </c>
      <c r="H356" s="320">
        <v>1123</v>
      </c>
      <c r="I356" s="320">
        <v>1121</v>
      </c>
      <c r="J356" s="320">
        <v>1153</v>
      </c>
      <c r="K356" s="320">
        <v>1181</v>
      </c>
      <c r="L356" s="320">
        <v>1187</v>
      </c>
      <c r="M356" s="320">
        <v>1200</v>
      </c>
      <c r="N356" s="320">
        <v>1198</v>
      </c>
      <c r="O356" s="320">
        <v>1190</v>
      </c>
      <c r="P356" s="320">
        <v>1183</v>
      </c>
      <c r="Q356" s="320">
        <v>1184</v>
      </c>
      <c r="R356" s="320">
        <v>1188</v>
      </c>
      <c r="S356" s="320">
        <v>1231</v>
      </c>
      <c r="T356" s="320">
        <v>1258</v>
      </c>
      <c r="U356" s="320">
        <v>1293</v>
      </c>
      <c r="V356" s="320">
        <v>1322</v>
      </c>
      <c r="W356" s="320">
        <v>1300</v>
      </c>
      <c r="X356" s="320">
        <v>1242</v>
      </c>
      <c r="Y356" s="320">
        <v>1180</v>
      </c>
      <c r="Z356" s="320">
        <v>1125</v>
      </c>
      <c r="AA356" s="320">
        <v>1083</v>
      </c>
      <c r="AB356" s="320">
        <v>1071</v>
      </c>
      <c r="AC356" s="320">
        <v>1052</v>
      </c>
    </row>
    <row r="357" spans="1:29" ht="15" x14ac:dyDescent="0.2">
      <c r="A357" t="str">
        <f t="shared" si="7"/>
        <v>Lolland75-79 år</v>
      </c>
      <c r="B357" s="241">
        <v>357</v>
      </c>
      <c r="C357" s="170" t="s">
        <v>184</v>
      </c>
      <c r="D357" s="170" t="s">
        <v>14</v>
      </c>
      <c r="E357" s="320">
        <v>2796</v>
      </c>
      <c r="F357" s="320">
        <v>2732</v>
      </c>
      <c r="G357" s="320">
        <v>2683</v>
      </c>
      <c r="H357" s="320">
        <v>2653</v>
      </c>
      <c r="I357" s="320">
        <v>2619</v>
      </c>
      <c r="J357" s="320">
        <v>2618</v>
      </c>
      <c r="K357" s="320">
        <v>2611</v>
      </c>
      <c r="L357" s="320">
        <v>2599</v>
      </c>
      <c r="M357" s="320">
        <v>2579</v>
      </c>
      <c r="N357" s="320">
        <v>2613</v>
      </c>
      <c r="O357" s="320">
        <v>2614</v>
      </c>
      <c r="P357" s="320">
        <v>2593</v>
      </c>
      <c r="Q357" s="320">
        <v>2589</v>
      </c>
      <c r="R357" s="320">
        <v>2641</v>
      </c>
      <c r="S357" s="320">
        <v>2638</v>
      </c>
      <c r="T357" s="320">
        <v>2703</v>
      </c>
      <c r="U357" s="320">
        <v>2757</v>
      </c>
      <c r="V357" s="320">
        <v>2783</v>
      </c>
      <c r="W357" s="320">
        <v>2708</v>
      </c>
      <c r="X357" s="320">
        <v>2641</v>
      </c>
      <c r="Y357" s="320">
        <v>2515</v>
      </c>
      <c r="Z357" s="320">
        <v>2452</v>
      </c>
      <c r="AA357" s="320">
        <v>2398</v>
      </c>
      <c r="AB357" s="320">
        <v>2373</v>
      </c>
      <c r="AC357" s="320">
        <v>2374</v>
      </c>
    </row>
    <row r="358" spans="1:29" ht="15" x14ac:dyDescent="0.2">
      <c r="A358" t="str">
        <f t="shared" si="7"/>
        <v>Lyngby-Taarbæk75-79 år</v>
      </c>
      <c r="B358" s="241">
        <v>358</v>
      </c>
      <c r="C358" s="170" t="s">
        <v>172</v>
      </c>
      <c r="D358" s="170" t="s">
        <v>14</v>
      </c>
      <c r="E358" s="320">
        <v>2544</v>
      </c>
      <c r="F358" s="320">
        <v>2385</v>
      </c>
      <c r="G358" s="320">
        <v>2319</v>
      </c>
      <c r="H358" s="320">
        <v>2328</v>
      </c>
      <c r="I358" s="320">
        <v>2327</v>
      </c>
      <c r="J358" s="320">
        <v>2339</v>
      </c>
      <c r="K358" s="320">
        <v>2380</v>
      </c>
      <c r="L358" s="320">
        <v>2405</v>
      </c>
      <c r="M358" s="320">
        <v>2401</v>
      </c>
      <c r="N358" s="320">
        <v>2427</v>
      </c>
      <c r="O358" s="320">
        <v>2446</v>
      </c>
      <c r="P358" s="320">
        <v>2483</v>
      </c>
      <c r="Q358" s="320">
        <v>2505</v>
      </c>
      <c r="R358" s="320">
        <v>2562</v>
      </c>
      <c r="S358" s="320">
        <v>2647</v>
      </c>
      <c r="T358" s="320">
        <v>2744</v>
      </c>
      <c r="U358" s="320">
        <v>2863</v>
      </c>
      <c r="V358" s="320">
        <v>2908</v>
      </c>
      <c r="W358" s="320">
        <v>2886</v>
      </c>
      <c r="X358" s="320">
        <v>2812</v>
      </c>
      <c r="Y358" s="320">
        <v>2742</v>
      </c>
      <c r="Z358" s="320">
        <v>2658</v>
      </c>
      <c r="AA358" s="320">
        <v>2667</v>
      </c>
      <c r="AB358" s="320">
        <v>2692</v>
      </c>
      <c r="AC358" s="320">
        <v>2757</v>
      </c>
    </row>
    <row r="359" spans="1:29" ht="15" x14ac:dyDescent="0.2">
      <c r="A359" t="str">
        <f t="shared" si="7"/>
        <v>Læsø75-79 år</v>
      </c>
      <c r="B359" s="241">
        <v>359</v>
      </c>
      <c r="C359" s="170" t="s">
        <v>237</v>
      </c>
      <c r="D359" s="170" t="s">
        <v>14</v>
      </c>
      <c r="E359" s="320">
        <v>199</v>
      </c>
      <c r="F359" s="320">
        <v>189</v>
      </c>
      <c r="G359" s="320">
        <v>172</v>
      </c>
      <c r="H359" s="320">
        <v>166</v>
      </c>
      <c r="I359" s="320">
        <v>162</v>
      </c>
      <c r="J359" s="320">
        <v>147</v>
      </c>
      <c r="K359" s="320">
        <v>149</v>
      </c>
      <c r="L359" s="320">
        <v>150</v>
      </c>
      <c r="M359" s="320">
        <v>154</v>
      </c>
      <c r="N359" s="320">
        <v>155</v>
      </c>
      <c r="O359" s="320">
        <v>164</v>
      </c>
      <c r="P359" s="320">
        <v>157</v>
      </c>
      <c r="Q359" s="320">
        <v>161</v>
      </c>
      <c r="R359" s="320">
        <v>162</v>
      </c>
      <c r="S359" s="320">
        <v>165</v>
      </c>
      <c r="T359" s="320">
        <v>164</v>
      </c>
      <c r="U359" s="320">
        <v>172</v>
      </c>
      <c r="V359" s="320">
        <v>174</v>
      </c>
      <c r="W359" s="320">
        <v>172</v>
      </c>
      <c r="X359" s="320">
        <v>170</v>
      </c>
      <c r="Y359" s="320">
        <v>169</v>
      </c>
      <c r="Z359" s="320">
        <v>167</v>
      </c>
      <c r="AA359" s="320">
        <v>164</v>
      </c>
      <c r="AB359" s="320">
        <v>160</v>
      </c>
      <c r="AC359" s="320">
        <v>161</v>
      </c>
    </row>
    <row r="360" spans="1:29" ht="15" x14ac:dyDescent="0.2">
      <c r="A360" t="str">
        <f t="shared" si="7"/>
        <v>Mariagerfjord75-79 år</v>
      </c>
      <c r="B360" s="241">
        <v>360</v>
      </c>
      <c r="C360" s="170" t="s">
        <v>238</v>
      </c>
      <c r="D360" s="170" t="s">
        <v>14</v>
      </c>
      <c r="E360" s="320">
        <v>2306</v>
      </c>
      <c r="F360" s="320">
        <v>2286</v>
      </c>
      <c r="G360" s="320">
        <v>2235</v>
      </c>
      <c r="H360" s="320">
        <v>2295</v>
      </c>
      <c r="I360" s="320">
        <v>2345</v>
      </c>
      <c r="J360" s="320">
        <v>2343</v>
      </c>
      <c r="K360" s="320">
        <v>2382</v>
      </c>
      <c r="L360" s="320">
        <v>2432</v>
      </c>
      <c r="M360" s="320">
        <v>2479</v>
      </c>
      <c r="N360" s="320">
        <v>2433</v>
      </c>
      <c r="O360" s="320">
        <v>2465</v>
      </c>
      <c r="P360" s="320">
        <v>2490</v>
      </c>
      <c r="Q360" s="320">
        <v>2549</v>
      </c>
      <c r="R360" s="320">
        <v>2587</v>
      </c>
      <c r="S360" s="320">
        <v>2680</v>
      </c>
      <c r="T360" s="320">
        <v>2744</v>
      </c>
      <c r="U360" s="320">
        <v>2831</v>
      </c>
      <c r="V360" s="320">
        <v>2824</v>
      </c>
      <c r="W360" s="320">
        <v>2780</v>
      </c>
      <c r="X360" s="320">
        <v>2712</v>
      </c>
      <c r="Y360" s="320">
        <v>2644</v>
      </c>
      <c r="Z360" s="320">
        <v>2554</v>
      </c>
      <c r="AA360" s="320">
        <v>2507</v>
      </c>
      <c r="AB360" s="320">
        <v>2470</v>
      </c>
      <c r="AC360" s="320">
        <v>2471</v>
      </c>
    </row>
    <row r="361" spans="1:29" ht="15" x14ac:dyDescent="0.2">
      <c r="A361" t="str">
        <f t="shared" si="7"/>
        <v>Middelfart75-79 år</v>
      </c>
      <c r="B361" s="241">
        <v>361</v>
      </c>
      <c r="C361" s="170" t="s">
        <v>203</v>
      </c>
      <c r="D361" s="170" t="s">
        <v>14</v>
      </c>
      <c r="E361" s="320">
        <v>2356</v>
      </c>
      <c r="F361" s="320">
        <v>2230</v>
      </c>
      <c r="G361" s="320">
        <v>2199</v>
      </c>
      <c r="H361" s="320">
        <v>2181</v>
      </c>
      <c r="I361" s="320">
        <v>2189</v>
      </c>
      <c r="J361" s="320">
        <v>2226</v>
      </c>
      <c r="K361" s="320">
        <v>2243</v>
      </c>
      <c r="L361" s="320">
        <v>2263</v>
      </c>
      <c r="M361" s="320">
        <v>2272</v>
      </c>
      <c r="N361" s="320">
        <v>2297</v>
      </c>
      <c r="O361" s="320">
        <v>2317</v>
      </c>
      <c r="P361" s="320">
        <v>2396</v>
      </c>
      <c r="Q361" s="320">
        <v>2450</v>
      </c>
      <c r="R361" s="320">
        <v>2547</v>
      </c>
      <c r="S361" s="320">
        <v>2671</v>
      </c>
      <c r="T361" s="320">
        <v>2780</v>
      </c>
      <c r="U361" s="320">
        <v>2909</v>
      </c>
      <c r="V361" s="320">
        <v>3002</v>
      </c>
      <c r="W361" s="320">
        <v>3013</v>
      </c>
      <c r="X361" s="320">
        <v>2994</v>
      </c>
      <c r="Y361" s="320">
        <v>2932</v>
      </c>
      <c r="Z361" s="320">
        <v>2871</v>
      </c>
      <c r="AA361" s="320">
        <v>2845</v>
      </c>
      <c r="AB361" s="320">
        <v>2839</v>
      </c>
      <c r="AC361" s="320">
        <v>2833</v>
      </c>
    </row>
    <row r="362" spans="1:29" ht="15" x14ac:dyDescent="0.2">
      <c r="A362" t="str">
        <f t="shared" si="7"/>
        <v>Morsø75-79 år</v>
      </c>
      <c r="B362" s="241">
        <v>362</v>
      </c>
      <c r="C362" s="170" t="s">
        <v>239</v>
      </c>
      <c r="D362" s="170" t="s">
        <v>14</v>
      </c>
      <c r="E362" s="320">
        <v>1274</v>
      </c>
      <c r="F362" s="320">
        <v>1233</v>
      </c>
      <c r="G362" s="320">
        <v>1182</v>
      </c>
      <c r="H362" s="320">
        <v>1147</v>
      </c>
      <c r="I362" s="320">
        <v>1161</v>
      </c>
      <c r="J362" s="320">
        <v>1144</v>
      </c>
      <c r="K362" s="320">
        <v>1148</v>
      </c>
      <c r="L362" s="320">
        <v>1200</v>
      </c>
      <c r="M362" s="320">
        <v>1210</v>
      </c>
      <c r="N362" s="320">
        <v>1197</v>
      </c>
      <c r="O362" s="320">
        <v>1209</v>
      </c>
      <c r="P362" s="320">
        <v>1250</v>
      </c>
      <c r="Q362" s="320">
        <v>1240</v>
      </c>
      <c r="R362" s="320">
        <v>1260</v>
      </c>
      <c r="S362" s="320">
        <v>1277</v>
      </c>
      <c r="T362" s="320">
        <v>1304</v>
      </c>
      <c r="U362" s="320">
        <v>1300</v>
      </c>
      <c r="V362" s="320">
        <v>1285</v>
      </c>
      <c r="W362" s="320">
        <v>1255</v>
      </c>
      <c r="X362" s="320">
        <v>1215</v>
      </c>
      <c r="Y362" s="320">
        <v>1175</v>
      </c>
      <c r="Z362" s="320">
        <v>1133</v>
      </c>
      <c r="AA362" s="320">
        <v>1126</v>
      </c>
      <c r="AB362" s="320">
        <v>1111</v>
      </c>
      <c r="AC362" s="320">
        <v>1107</v>
      </c>
    </row>
    <row r="363" spans="1:29" ht="15" x14ac:dyDescent="0.2">
      <c r="A363" t="str">
        <f t="shared" si="7"/>
        <v>Norddjurs75-79 år</v>
      </c>
      <c r="B363" s="241">
        <v>363</v>
      </c>
      <c r="C363" s="170" t="s">
        <v>222</v>
      </c>
      <c r="D363" s="170" t="s">
        <v>14</v>
      </c>
      <c r="E363" s="320">
        <v>2249</v>
      </c>
      <c r="F363" s="320">
        <v>2239</v>
      </c>
      <c r="G363" s="320">
        <v>2220</v>
      </c>
      <c r="H363" s="320">
        <v>2211</v>
      </c>
      <c r="I363" s="320">
        <v>2261</v>
      </c>
      <c r="J363" s="320">
        <v>2296</v>
      </c>
      <c r="K363" s="320">
        <v>2297</v>
      </c>
      <c r="L363" s="320">
        <v>2315</v>
      </c>
      <c r="M363" s="320">
        <v>2383</v>
      </c>
      <c r="N363" s="320">
        <v>2345</v>
      </c>
      <c r="O363" s="320">
        <v>2346</v>
      </c>
      <c r="P363" s="320">
        <v>2372</v>
      </c>
      <c r="Q363" s="320">
        <v>2390</v>
      </c>
      <c r="R363" s="320">
        <v>2430</v>
      </c>
      <c r="S363" s="320">
        <v>2515</v>
      </c>
      <c r="T363" s="320">
        <v>2612</v>
      </c>
      <c r="U363" s="320">
        <v>2707</v>
      </c>
      <c r="V363" s="320">
        <v>2743</v>
      </c>
      <c r="W363" s="320">
        <v>2711</v>
      </c>
      <c r="X363" s="320">
        <v>2647</v>
      </c>
      <c r="Y363" s="320">
        <v>2538</v>
      </c>
      <c r="Z363" s="320">
        <v>2451</v>
      </c>
      <c r="AA363" s="320">
        <v>2430</v>
      </c>
      <c r="AB363" s="320">
        <v>2403</v>
      </c>
      <c r="AC363" s="320">
        <v>2394</v>
      </c>
    </row>
    <row r="364" spans="1:29" ht="15" x14ac:dyDescent="0.2">
      <c r="A364" t="str">
        <f t="shared" si="7"/>
        <v>Nordfyns75-79 år</v>
      </c>
      <c r="B364" s="241">
        <v>364</v>
      </c>
      <c r="C364" s="170" t="s">
        <v>204</v>
      </c>
      <c r="D364" s="170" t="s">
        <v>14</v>
      </c>
      <c r="E364" s="320">
        <v>1636</v>
      </c>
      <c r="F364" s="320">
        <v>1598</v>
      </c>
      <c r="G364" s="320">
        <v>1542</v>
      </c>
      <c r="H364" s="320">
        <v>1512</v>
      </c>
      <c r="I364" s="320">
        <v>1532</v>
      </c>
      <c r="J364" s="320">
        <v>1535</v>
      </c>
      <c r="K364" s="320">
        <v>1568</v>
      </c>
      <c r="L364" s="320">
        <v>1600</v>
      </c>
      <c r="M364" s="320">
        <v>1648</v>
      </c>
      <c r="N364" s="320">
        <v>1644</v>
      </c>
      <c r="O364" s="320">
        <v>1679</v>
      </c>
      <c r="P364" s="320">
        <v>1673</v>
      </c>
      <c r="Q364" s="320">
        <v>1690</v>
      </c>
      <c r="R364" s="320">
        <v>1722</v>
      </c>
      <c r="S364" s="320">
        <v>1781</v>
      </c>
      <c r="T364" s="320">
        <v>1822</v>
      </c>
      <c r="U364" s="320">
        <v>1918</v>
      </c>
      <c r="V364" s="320">
        <v>1954</v>
      </c>
      <c r="W364" s="320">
        <v>1947</v>
      </c>
      <c r="X364" s="320">
        <v>1912</v>
      </c>
      <c r="Y364" s="320">
        <v>1889</v>
      </c>
      <c r="Z364" s="320">
        <v>1823</v>
      </c>
      <c r="AA364" s="320">
        <v>1815</v>
      </c>
      <c r="AB364" s="320">
        <v>1793</v>
      </c>
      <c r="AC364" s="320">
        <v>1791</v>
      </c>
    </row>
    <row r="365" spans="1:29" ht="15" x14ac:dyDescent="0.2">
      <c r="A365" t="str">
        <f t="shared" si="7"/>
        <v>Nyborg75-79 år</v>
      </c>
      <c r="B365" s="241">
        <v>365</v>
      </c>
      <c r="C365" s="170" t="s">
        <v>205</v>
      </c>
      <c r="D365" s="170" t="s">
        <v>14</v>
      </c>
      <c r="E365" s="320">
        <v>1915</v>
      </c>
      <c r="F365" s="320">
        <v>1859</v>
      </c>
      <c r="G365" s="320">
        <v>1801</v>
      </c>
      <c r="H365" s="320">
        <v>1776</v>
      </c>
      <c r="I365" s="320">
        <v>1798</v>
      </c>
      <c r="J365" s="320">
        <v>1824</v>
      </c>
      <c r="K365" s="320">
        <v>1868</v>
      </c>
      <c r="L365" s="320">
        <v>1887</v>
      </c>
      <c r="M365" s="320">
        <v>1902</v>
      </c>
      <c r="N365" s="320">
        <v>1912</v>
      </c>
      <c r="O365" s="320">
        <v>1912</v>
      </c>
      <c r="P365" s="320">
        <v>1918</v>
      </c>
      <c r="Q365" s="320">
        <v>1973</v>
      </c>
      <c r="R365" s="320">
        <v>2035</v>
      </c>
      <c r="S365" s="320">
        <v>2122</v>
      </c>
      <c r="T365" s="320">
        <v>2234</v>
      </c>
      <c r="U365" s="320">
        <v>2328</v>
      </c>
      <c r="V365" s="320">
        <v>2353</v>
      </c>
      <c r="W365" s="320">
        <v>2332</v>
      </c>
      <c r="X365" s="320">
        <v>2270</v>
      </c>
      <c r="Y365" s="320">
        <v>2191</v>
      </c>
      <c r="Z365" s="320">
        <v>2128</v>
      </c>
      <c r="AA365" s="320">
        <v>2130</v>
      </c>
      <c r="AB365" s="320">
        <v>2135</v>
      </c>
      <c r="AC365" s="320">
        <v>2139</v>
      </c>
    </row>
    <row r="366" spans="1:29" ht="15" x14ac:dyDescent="0.2">
      <c r="A366" t="str">
        <f t="shared" si="7"/>
        <v>Næstved75-79 år</v>
      </c>
      <c r="B366" s="241">
        <v>366</v>
      </c>
      <c r="C366" s="170" t="s">
        <v>185</v>
      </c>
      <c r="D366" s="170" t="s">
        <v>14</v>
      </c>
      <c r="E366" s="320">
        <v>4497</v>
      </c>
      <c r="F366" s="320">
        <v>4354</v>
      </c>
      <c r="G366" s="320">
        <v>4286</v>
      </c>
      <c r="H366" s="320">
        <v>4329</v>
      </c>
      <c r="I366" s="320">
        <v>4273</v>
      </c>
      <c r="J366" s="320">
        <v>4356</v>
      </c>
      <c r="K366" s="320">
        <v>4399</v>
      </c>
      <c r="L366" s="320">
        <v>4413</v>
      </c>
      <c r="M366" s="320">
        <v>4450</v>
      </c>
      <c r="N366" s="320">
        <v>4512</v>
      </c>
      <c r="O366" s="320">
        <v>4505</v>
      </c>
      <c r="P366" s="320">
        <v>4583</v>
      </c>
      <c r="Q366" s="320">
        <v>4662</v>
      </c>
      <c r="R366" s="320">
        <v>4769</v>
      </c>
      <c r="S366" s="320">
        <v>4953</v>
      </c>
      <c r="T366" s="320">
        <v>5153</v>
      </c>
      <c r="U366" s="320">
        <v>5368</v>
      </c>
      <c r="V366" s="320">
        <v>5486</v>
      </c>
      <c r="W366" s="320">
        <v>5517</v>
      </c>
      <c r="X366" s="320">
        <v>5416</v>
      </c>
      <c r="Y366" s="320">
        <v>5299</v>
      </c>
      <c r="Z366" s="320">
        <v>5229</v>
      </c>
      <c r="AA366" s="320">
        <v>5184</v>
      </c>
      <c r="AB366" s="320">
        <v>5169</v>
      </c>
      <c r="AC366" s="320">
        <v>5213</v>
      </c>
    </row>
    <row r="367" spans="1:29" ht="15" x14ac:dyDescent="0.2">
      <c r="A367" t="str">
        <f t="shared" si="7"/>
        <v>Odder75-79 år</v>
      </c>
      <c r="B367" s="241">
        <v>367</v>
      </c>
      <c r="C367" s="170" t="s">
        <v>223</v>
      </c>
      <c r="D367" s="170" t="s">
        <v>14</v>
      </c>
      <c r="E367" s="320">
        <v>1454</v>
      </c>
      <c r="F367" s="320">
        <v>1450</v>
      </c>
      <c r="G367" s="320">
        <v>1394</v>
      </c>
      <c r="H367" s="320">
        <v>1390</v>
      </c>
      <c r="I367" s="320">
        <v>1415</v>
      </c>
      <c r="J367" s="320">
        <v>1373</v>
      </c>
      <c r="K367" s="320">
        <v>1368</v>
      </c>
      <c r="L367" s="320">
        <v>1400</v>
      </c>
      <c r="M367" s="320">
        <v>1404</v>
      </c>
      <c r="N367" s="320">
        <v>1419</v>
      </c>
      <c r="O367" s="320">
        <v>1492</v>
      </c>
      <c r="P367" s="320">
        <v>1534</v>
      </c>
      <c r="Q367" s="320">
        <v>1552</v>
      </c>
      <c r="R367" s="320">
        <v>1628</v>
      </c>
      <c r="S367" s="320">
        <v>1701</v>
      </c>
      <c r="T367" s="320">
        <v>1753</v>
      </c>
      <c r="U367" s="320">
        <v>1824</v>
      </c>
      <c r="V367" s="320">
        <v>1857</v>
      </c>
      <c r="W367" s="320">
        <v>1860</v>
      </c>
      <c r="X367" s="320">
        <v>1806</v>
      </c>
      <c r="Y367" s="320">
        <v>1754</v>
      </c>
      <c r="Z367" s="320">
        <v>1716</v>
      </c>
      <c r="AA367" s="320">
        <v>1733</v>
      </c>
      <c r="AB367" s="320">
        <v>1708</v>
      </c>
      <c r="AC367" s="320">
        <v>1737</v>
      </c>
    </row>
    <row r="368" spans="1:29" ht="15" x14ac:dyDescent="0.2">
      <c r="A368" t="str">
        <f t="shared" si="7"/>
        <v>Odense75-79 år</v>
      </c>
      <c r="B368" s="241">
        <v>368</v>
      </c>
      <c r="C368" s="170" t="s">
        <v>206</v>
      </c>
      <c r="D368" s="170" t="s">
        <v>14</v>
      </c>
      <c r="E368" s="320">
        <v>8370</v>
      </c>
      <c r="F368" s="320">
        <v>8139</v>
      </c>
      <c r="G368" s="320">
        <v>7936</v>
      </c>
      <c r="H368" s="320">
        <v>7890</v>
      </c>
      <c r="I368" s="320">
        <v>7912</v>
      </c>
      <c r="J368" s="320">
        <v>8052</v>
      </c>
      <c r="K368" s="320">
        <v>8231</v>
      </c>
      <c r="L368" s="320">
        <v>8378</v>
      </c>
      <c r="M368" s="320">
        <v>8491</v>
      </c>
      <c r="N368" s="320">
        <v>8630</v>
      </c>
      <c r="O368" s="320">
        <v>8611</v>
      </c>
      <c r="P368" s="320">
        <v>8715</v>
      </c>
      <c r="Q368" s="320">
        <v>8926</v>
      </c>
      <c r="R368" s="320">
        <v>9205</v>
      </c>
      <c r="S368" s="320">
        <v>9509</v>
      </c>
      <c r="T368" s="320">
        <v>9816</v>
      </c>
      <c r="U368" s="320">
        <v>10147</v>
      </c>
      <c r="V368" s="320">
        <v>10257</v>
      </c>
      <c r="W368" s="320">
        <v>10219</v>
      </c>
      <c r="X368" s="320">
        <v>10020</v>
      </c>
      <c r="Y368" s="320">
        <v>9887</v>
      </c>
      <c r="Z368" s="320">
        <v>9818</v>
      </c>
      <c r="AA368" s="320">
        <v>9880</v>
      </c>
      <c r="AB368" s="320">
        <v>9942</v>
      </c>
      <c r="AC368" s="320">
        <v>10065</v>
      </c>
    </row>
    <row r="369" spans="1:29" ht="15" x14ac:dyDescent="0.2">
      <c r="A369" t="str">
        <f t="shared" si="7"/>
        <v>Odsherred75-79 år</v>
      </c>
      <c r="B369" s="241">
        <v>369</v>
      </c>
      <c r="C369" s="170" t="s">
        <v>186</v>
      </c>
      <c r="D369" s="170" t="s">
        <v>14</v>
      </c>
      <c r="E369" s="320">
        <v>2641</v>
      </c>
      <c r="F369" s="320">
        <v>2558</v>
      </c>
      <c r="G369" s="320">
        <v>2513</v>
      </c>
      <c r="H369" s="320">
        <v>2473</v>
      </c>
      <c r="I369" s="320">
        <v>2453</v>
      </c>
      <c r="J369" s="320">
        <v>2437</v>
      </c>
      <c r="K369" s="320">
        <v>2418</v>
      </c>
      <c r="L369" s="320">
        <v>2363</v>
      </c>
      <c r="M369" s="320">
        <v>2370</v>
      </c>
      <c r="N369" s="320">
        <v>2342</v>
      </c>
      <c r="O369" s="320">
        <v>2421</v>
      </c>
      <c r="P369" s="320">
        <v>2432</v>
      </c>
      <c r="Q369" s="320">
        <v>2444</v>
      </c>
      <c r="R369" s="320">
        <v>2503</v>
      </c>
      <c r="S369" s="320">
        <v>2607</v>
      </c>
      <c r="T369" s="320">
        <v>2615</v>
      </c>
      <c r="U369" s="320">
        <v>2707</v>
      </c>
      <c r="V369" s="320">
        <v>2743</v>
      </c>
      <c r="W369" s="320">
        <v>2680</v>
      </c>
      <c r="X369" s="320">
        <v>2586</v>
      </c>
      <c r="Y369" s="320">
        <v>2519</v>
      </c>
      <c r="Z369" s="320">
        <v>2451</v>
      </c>
      <c r="AA369" s="320">
        <v>2435</v>
      </c>
      <c r="AB369" s="320">
        <v>2428</v>
      </c>
      <c r="AC369" s="320">
        <v>2424</v>
      </c>
    </row>
    <row r="370" spans="1:29" ht="15" x14ac:dyDescent="0.2">
      <c r="A370" t="str">
        <f t="shared" si="7"/>
        <v>Randers75-79 år</v>
      </c>
      <c r="B370" s="241">
        <v>370</v>
      </c>
      <c r="C370" s="170" t="s">
        <v>224</v>
      </c>
      <c r="D370" s="170" t="s">
        <v>14</v>
      </c>
      <c r="E370" s="320">
        <v>4967</v>
      </c>
      <c r="F370" s="320">
        <v>4816</v>
      </c>
      <c r="G370" s="320">
        <v>4691</v>
      </c>
      <c r="H370" s="320">
        <v>4621</v>
      </c>
      <c r="I370" s="320">
        <v>4660</v>
      </c>
      <c r="J370" s="320">
        <v>4640</v>
      </c>
      <c r="K370" s="320">
        <v>4704</v>
      </c>
      <c r="L370" s="320">
        <v>4713</v>
      </c>
      <c r="M370" s="320">
        <v>4780</v>
      </c>
      <c r="N370" s="320">
        <v>4805</v>
      </c>
      <c r="O370" s="320">
        <v>4937</v>
      </c>
      <c r="P370" s="320">
        <v>5030</v>
      </c>
      <c r="Q370" s="320">
        <v>5214</v>
      </c>
      <c r="R370" s="320">
        <v>5439</v>
      </c>
      <c r="S370" s="320">
        <v>5671</v>
      </c>
      <c r="T370" s="320">
        <v>5929</v>
      </c>
      <c r="U370" s="320">
        <v>6199</v>
      </c>
      <c r="V370" s="320">
        <v>6306</v>
      </c>
      <c r="W370" s="320">
        <v>6270</v>
      </c>
      <c r="X370" s="320">
        <v>6240</v>
      </c>
      <c r="Y370" s="320">
        <v>6201</v>
      </c>
      <c r="Z370" s="320">
        <v>6134</v>
      </c>
      <c r="AA370" s="320">
        <v>6197</v>
      </c>
      <c r="AB370" s="320">
        <v>6258</v>
      </c>
      <c r="AC370" s="320">
        <v>6287</v>
      </c>
    </row>
    <row r="371" spans="1:29" ht="15" x14ac:dyDescent="0.2">
      <c r="A371" t="str">
        <f t="shared" si="7"/>
        <v>Rebild75-79 år</v>
      </c>
      <c r="B371" s="241">
        <v>371</v>
      </c>
      <c r="C371" s="170" t="s">
        <v>240</v>
      </c>
      <c r="D371" s="170" t="s">
        <v>14</v>
      </c>
      <c r="E371" s="320">
        <v>1473</v>
      </c>
      <c r="F371" s="320">
        <v>1444</v>
      </c>
      <c r="G371" s="320">
        <v>1408</v>
      </c>
      <c r="H371" s="320">
        <v>1395</v>
      </c>
      <c r="I371" s="320">
        <v>1377</v>
      </c>
      <c r="J371" s="320">
        <v>1384</v>
      </c>
      <c r="K371" s="320">
        <v>1399</v>
      </c>
      <c r="L371" s="320">
        <v>1410</v>
      </c>
      <c r="M371" s="320">
        <v>1397</v>
      </c>
      <c r="N371" s="320">
        <v>1451</v>
      </c>
      <c r="O371" s="320">
        <v>1466</v>
      </c>
      <c r="P371" s="320">
        <v>1483</v>
      </c>
      <c r="Q371" s="320">
        <v>1490</v>
      </c>
      <c r="R371" s="320">
        <v>1555</v>
      </c>
      <c r="S371" s="320">
        <v>1581</v>
      </c>
      <c r="T371" s="320">
        <v>1646</v>
      </c>
      <c r="U371" s="320">
        <v>1675</v>
      </c>
      <c r="V371" s="320">
        <v>1691</v>
      </c>
      <c r="W371" s="320">
        <v>1663</v>
      </c>
      <c r="X371" s="320">
        <v>1610</v>
      </c>
      <c r="Y371" s="320">
        <v>1546</v>
      </c>
      <c r="Z371" s="320">
        <v>1517</v>
      </c>
      <c r="AA371" s="320">
        <v>1519</v>
      </c>
      <c r="AB371" s="320">
        <v>1513</v>
      </c>
      <c r="AC371" s="320">
        <v>1529</v>
      </c>
    </row>
    <row r="372" spans="1:29" ht="15" x14ac:dyDescent="0.2">
      <c r="A372" t="str">
        <f t="shared" si="7"/>
        <v>Ringkøbing-Skjern75-79 år</v>
      </c>
      <c r="B372" s="241">
        <v>372</v>
      </c>
      <c r="C372" s="170" t="s">
        <v>225</v>
      </c>
      <c r="D372" s="170" t="s">
        <v>14</v>
      </c>
      <c r="E372" s="320">
        <v>3012</v>
      </c>
      <c r="F372" s="320">
        <v>2969</v>
      </c>
      <c r="G372" s="320">
        <v>2937</v>
      </c>
      <c r="H372" s="320">
        <v>2958</v>
      </c>
      <c r="I372" s="320">
        <v>2913</v>
      </c>
      <c r="J372" s="320">
        <v>2928</v>
      </c>
      <c r="K372" s="320">
        <v>2965</v>
      </c>
      <c r="L372" s="320">
        <v>3009</v>
      </c>
      <c r="M372" s="320">
        <v>3031</v>
      </c>
      <c r="N372" s="320">
        <v>3102</v>
      </c>
      <c r="O372" s="320">
        <v>3104</v>
      </c>
      <c r="P372" s="320">
        <v>3149</v>
      </c>
      <c r="Q372" s="320">
        <v>3202</v>
      </c>
      <c r="R372" s="320">
        <v>3247</v>
      </c>
      <c r="S372" s="320">
        <v>3325</v>
      </c>
      <c r="T372" s="320">
        <v>3420</v>
      </c>
      <c r="U372" s="320">
        <v>3490</v>
      </c>
      <c r="V372" s="320">
        <v>3494</v>
      </c>
      <c r="W372" s="320">
        <v>3477</v>
      </c>
      <c r="X372" s="320">
        <v>3397</v>
      </c>
      <c r="Y372" s="320">
        <v>3318</v>
      </c>
      <c r="Z372" s="320">
        <v>3253</v>
      </c>
      <c r="AA372" s="320">
        <v>3181</v>
      </c>
      <c r="AB372" s="320">
        <v>3171</v>
      </c>
      <c r="AC372" s="320">
        <v>3143</v>
      </c>
    </row>
    <row r="373" spans="1:29" ht="15" x14ac:dyDescent="0.2">
      <c r="A373" t="str">
        <f t="shared" si="7"/>
        <v>Ringsted75-79 år</v>
      </c>
      <c r="B373" s="241">
        <v>373</v>
      </c>
      <c r="C373" s="170" t="s">
        <v>187</v>
      </c>
      <c r="D373" s="170" t="s">
        <v>14</v>
      </c>
      <c r="E373" s="320">
        <v>1562</v>
      </c>
      <c r="F373" s="320">
        <v>1468</v>
      </c>
      <c r="G373" s="320">
        <v>1453</v>
      </c>
      <c r="H373" s="320">
        <v>1412</v>
      </c>
      <c r="I373" s="320">
        <v>1415</v>
      </c>
      <c r="J373" s="320">
        <v>1420</v>
      </c>
      <c r="K373" s="320">
        <v>1471</v>
      </c>
      <c r="L373" s="320">
        <v>1484</v>
      </c>
      <c r="M373" s="320">
        <v>1540</v>
      </c>
      <c r="N373" s="320">
        <v>1573</v>
      </c>
      <c r="O373" s="320">
        <v>1608</v>
      </c>
      <c r="P373" s="320">
        <v>1640</v>
      </c>
      <c r="Q373" s="320">
        <v>1683</v>
      </c>
      <c r="R373" s="320">
        <v>1710</v>
      </c>
      <c r="S373" s="320">
        <v>1751</v>
      </c>
      <c r="T373" s="320">
        <v>1841</v>
      </c>
      <c r="U373" s="320">
        <v>1947</v>
      </c>
      <c r="V373" s="320">
        <v>2010</v>
      </c>
      <c r="W373" s="320">
        <v>2034</v>
      </c>
      <c r="X373" s="320">
        <v>2042</v>
      </c>
      <c r="Y373" s="320">
        <v>2016</v>
      </c>
      <c r="Z373" s="320">
        <v>1959</v>
      </c>
      <c r="AA373" s="320">
        <v>1960</v>
      </c>
      <c r="AB373" s="320">
        <v>1951</v>
      </c>
      <c r="AC373" s="320">
        <v>1955</v>
      </c>
    </row>
    <row r="374" spans="1:29" ht="15" x14ac:dyDescent="0.2">
      <c r="A374" t="str">
        <f t="shared" si="7"/>
        <v>Roskilde75-79 år</v>
      </c>
      <c r="B374" s="241">
        <v>374</v>
      </c>
      <c r="C374" s="170" t="s">
        <v>188</v>
      </c>
      <c r="D374" s="170" t="s">
        <v>14</v>
      </c>
      <c r="E374" s="320">
        <v>4279</v>
      </c>
      <c r="F374" s="320">
        <v>4074</v>
      </c>
      <c r="G374" s="320">
        <v>3923</v>
      </c>
      <c r="H374" s="320">
        <v>3916</v>
      </c>
      <c r="I374" s="320">
        <v>3850</v>
      </c>
      <c r="J374" s="320">
        <v>3866</v>
      </c>
      <c r="K374" s="320">
        <v>3888</v>
      </c>
      <c r="L374" s="320">
        <v>3953</v>
      </c>
      <c r="M374" s="320">
        <v>4026</v>
      </c>
      <c r="N374" s="320">
        <v>4118</v>
      </c>
      <c r="O374" s="320">
        <v>4221</v>
      </c>
      <c r="P374" s="320">
        <v>4366</v>
      </c>
      <c r="Q374" s="320">
        <v>4481</v>
      </c>
      <c r="R374" s="320">
        <v>4719</v>
      </c>
      <c r="S374" s="320">
        <v>4992</v>
      </c>
      <c r="T374" s="320">
        <v>5225</v>
      </c>
      <c r="U374" s="320">
        <v>5515</v>
      </c>
      <c r="V374" s="320">
        <v>5735</v>
      </c>
      <c r="W374" s="320">
        <v>5740</v>
      </c>
      <c r="X374" s="320">
        <v>5656</v>
      </c>
      <c r="Y374" s="320">
        <v>5559</v>
      </c>
      <c r="Z374" s="320">
        <v>5474</v>
      </c>
      <c r="AA374" s="320">
        <v>5457</v>
      </c>
      <c r="AB374" s="320">
        <v>5477</v>
      </c>
      <c r="AC374" s="320">
        <v>5540</v>
      </c>
    </row>
    <row r="375" spans="1:29" ht="15" x14ac:dyDescent="0.2">
      <c r="A375" t="str">
        <f t="shared" si="7"/>
        <v>Rudersdal75-79 år</v>
      </c>
      <c r="B375" s="241">
        <v>375</v>
      </c>
      <c r="C375" s="170" t="s">
        <v>173</v>
      </c>
      <c r="D375" s="170" t="s">
        <v>14</v>
      </c>
      <c r="E375" s="320">
        <v>2884</v>
      </c>
      <c r="F375" s="320">
        <v>2696</v>
      </c>
      <c r="G375" s="320">
        <v>2562</v>
      </c>
      <c r="H375" s="320">
        <v>2529</v>
      </c>
      <c r="I375" s="320">
        <v>2520</v>
      </c>
      <c r="J375" s="320">
        <v>2532</v>
      </c>
      <c r="K375" s="320">
        <v>2596</v>
      </c>
      <c r="L375" s="320">
        <v>2616</v>
      </c>
      <c r="M375" s="320">
        <v>2629</v>
      </c>
      <c r="N375" s="320">
        <v>2672</v>
      </c>
      <c r="O375" s="320">
        <v>2761</v>
      </c>
      <c r="P375" s="320">
        <v>2757</v>
      </c>
      <c r="Q375" s="320">
        <v>2828</v>
      </c>
      <c r="R375" s="320">
        <v>2946</v>
      </c>
      <c r="S375" s="320">
        <v>3067</v>
      </c>
      <c r="T375" s="320">
        <v>3145</v>
      </c>
      <c r="U375" s="320">
        <v>3311</v>
      </c>
      <c r="V375" s="320">
        <v>3366</v>
      </c>
      <c r="W375" s="320">
        <v>3343</v>
      </c>
      <c r="X375" s="320">
        <v>3256</v>
      </c>
      <c r="Y375" s="320">
        <v>3199</v>
      </c>
      <c r="Z375" s="320">
        <v>3088</v>
      </c>
      <c r="AA375" s="320">
        <v>3062</v>
      </c>
      <c r="AB375" s="320">
        <v>3029</v>
      </c>
      <c r="AC375" s="320">
        <v>3051</v>
      </c>
    </row>
    <row r="376" spans="1:29" ht="15" x14ac:dyDescent="0.2">
      <c r="A376" t="str">
        <f t="shared" si="7"/>
        <v>Rødovre75-79 år</v>
      </c>
      <c r="B376" s="241">
        <v>376</v>
      </c>
      <c r="C376" s="170" t="s">
        <v>174</v>
      </c>
      <c r="D376" s="170" t="s">
        <v>14</v>
      </c>
      <c r="E376" s="320">
        <v>1615</v>
      </c>
      <c r="F376" s="320">
        <v>1587</v>
      </c>
      <c r="G376" s="320">
        <v>1597</v>
      </c>
      <c r="H376" s="320">
        <v>1594</v>
      </c>
      <c r="I376" s="320">
        <v>1603</v>
      </c>
      <c r="J376" s="320">
        <v>1652</v>
      </c>
      <c r="K376" s="320">
        <v>1734</v>
      </c>
      <c r="L376" s="320">
        <v>1772</v>
      </c>
      <c r="M376" s="320">
        <v>1812</v>
      </c>
      <c r="N376" s="320">
        <v>1892</v>
      </c>
      <c r="O376" s="320">
        <v>1959</v>
      </c>
      <c r="P376" s="320">
        <v>2008</v>
      </c>
      <c r="Q376" s="320">
        <v>2051</v>
      </c>
      <c r="R376" s="320">
        <v>2125</v>
      </c>
      <c r="S376" s="320">
        <v>2181</v>
      </c>
      <c r="T376" s="320">
        <v>2218</v>
      </c>
      <c r="U376" s="320">
        <v>2276</v>
      </c>
      <c r="V376" s="320">
        <v>2314</v>
      </c>
      <c r="W376" s="320">
        <v>2303</v>
      </c>
      <c r="X376" s="320">
        <v>2255</v>
      </c>
      <c r="Y376" s="320">
        <v>2200</v>
      </c>
      <c r="Z376" s="320">
        <v>2161</v>
      </c>
      <c r="AA376" s="320">
        <v>2154</v>
      </c>
      <c r="AB376" s="320">
        <v>2171</v>
      </c>
      <c r="AC376" s="320">
        <v>2213</v>
      </c>
    </row>
    <row r="377" spans="1:29" ht="15" x14ac:dyDescent="0.2">
      <c r="A377" t="str">
        <f t="shared" si="7"/>
        <v>Samsø75-79 år</v>
      </c>
      <c r="B377" s="241">
        <v>377</v>
      </c>
      <c r="C377" s="170" t="s">
        <v>226</v>
      </c>
      <c r="D377" s="170" t="s">
        <v>14</v>
      </c>
      <c r="E377" s="320">
        <v>308</v>
      </c>
      <c r="F377" s="320">
        <v>293</v>
      </c>
      <c r="G377" s="320">
        <v>283</v>
      </c>
      <c r="H377" s="320">
        <v>283</v>
      </c>
      <c r="I377" s="320">
        <v>296</v>
      </c>
      <c r="J377" s="320">
        <v>301</v>
      </c>
      <c r="K377" s="320">
        <v>312</v>
      </c>
      <c r="L377" s="320">
        <v>320</v>
      </c>
      <c r="M377" s="320">
        <v>326</v>
      </c>
      <c r="N377" s="320">
        <v>331</v>
      </c>
      <c r="O377" s="320">
        <v>327</v>
      </c>
      <c r="P377" s="320">
        <v>319</v>
      </c>
      <c r="Q377" s="320">
        <v>328</v>
      </c>
      <c r="R377" s="320">
        <v>335</v>
      </c>
      <c r="S377" s="320">
        <v>331</v>
      </c>
      <c r="T377" s="320">
        <v>335</v>
      </c>
      <c r="U377" s="320">
        <v>352</v>
      </c>
      <c r="V377" s="320">
        <v>338</v>
      </c>
      <c r="W377" s="320">
        <v>338</v>
      </c>
      <c r="X377" s="320">
        <v>333</v>
      </c>
      <c r="Y377" s="320">
        <v>324</v>
      </c>
      <c r="Z377" s="320">
        <v>321</v>
      </c>
      <c r="AA377" s="320">
        <v>322</v>
      </c>
      <c r="AB377" s="320">
        <v>315</v>
      </c>
      <c r="AC377" s="320">
        <v>316</v>
      </c>
    </row>
    <row r="378" spans="1:29" ht="15" x14ac:dyDescent="0.2">
      <c r="A378" t="str">
        <f t="shared" si="7"/>
        <v>Silkeborg75-79 år</v>
      </c>
      <c r="B378" s="241">
        <v>378</v>
      </c>
      <c r="C378" s="170" t="s">
        <v>227</v>
      </c>
      <c r="D378" s="170" t="s">
        <v>14</v>
      </c>
      <c r="E378" s="320">
        <v>4846</v>
      </c>
      <c r="F378" s="320">
        <v>4779</v>
      </c>
      <c r="G378" s="320">
        <v>4661</v>
      </c>
      <c r="H378" s="320">
        <v>4657</v>
      </c>
      <c r="I378" s="320">
        <v>4675</v>
      </c>
      <c r="J378" s="320">
        <v>4697</v>
      </c>
      <c r="K378" s="320">
        <v>4779</v>
      </c>
      <c r="L378" s="320">
        <v>4873</v>
      </c>
      <c r="M378" s="320">
        <v>4907</v>
      </c>
      <c r="N378" s="320">
        <v>4939</v>
      </c>
      <c r="O378" s="320">
        <v>5013</v>
      </c>
      <c r="P378" s="320">
        <v>4990</v>
      </c>
      <c r="Q378" s="320">
        <v>5119</v>
      </c>
      <c r="R378" s="320">
        <v>5352</v>
      </c>
      <c r="S378" s="320">
        <v>5602</v>
      </c>
      <c r="T378" s="320">
        <v>5825</v>
      </c>
      <c r="U378" s="320">
        <v>6175</v>
      </c>
      <c r="V378" s="320">
        <v>6294</v>
      </c>
      <c r="W378" s="320">
        <v>6268</v>
      </c>
      <c r="X378" s="320">
        <v>6180</v>
      </c>
      <c r="Y378" s="320">
        <v>6096</v>
      </c>
      <c r="Z378" s="320">
        <v>6029</v>
      </c>
      <c r="AA378" s="320">
        <v>6089</v>
      </c>
      <c r="AB378" s="320">
        <v>6149</v>
      </c>
      <c r="AC378" s="320">
        <v>6249</v>
      </c>
    </row>
    <row r="379" spans="1:29" ht="15" x14ac:dyDescent="0.2">
      <c r="A379" t="str">
        <f t="shared" si="7"/>
        <v>Skanderborg75-79 år</v>
      </c>
      <c r="B379" s="241">
        <v>379</v>
      </c>
      <c r="C379" s="170" t="s">
        <v>228</v>
      </c>
      <c r="D379" s="170" t="s">
        <v>14</v>
      </c>
      <c r="E379" s="320">
        <v>3069</v>
      </c>
      <c r="F379" s="320">
        <v>2941</v>
      </c>
      <c r="G379" s="320">
        <v>2911</v>
      </c>
      <c r="H379" s="320">
        <v>2879</v>
      </c>
      <c r="I379" s="320">
        <v>2848</v>
      </c>
      <c r="J379" s="320">
        <v>2817</v>
      </c>
      <c r="K379" s="320">
        <v>2852</v>
      </c>
      <c r="L379" s="320">
        <v>2823</v>
      </c>
      <c r="M379" s="320">
        <v>2820</v>
      </c>
      <c r="N379" s="320">
        <v>2859</v>
      </c>
      <c r="O379" s="320">
        <v>2877</v>
      </c>
      <c r="P379" s="320">
        <v>2906</v>
      </c>
      <c r="Q379" s="320">
        <v>2985</v>
      </c>
      <c r="R379" s="320">
        <v>3114</v>
      </c>
      <c r="S379" s="320">
        <v>3204</v>
      </c>
      <c r="T379" s="320">
        <v>3364</v>
      </c>
      <c r="U379" s="320">
        <v>3516</v>
      </c>
      <c r="V379" s="320">
        <v>3568</v>
      </c>
      <c r="W379" s="320">
        <v>3542</v>
      </c>
      <c r="X379" s="320">
        <v>3514</v>
      </c>
      <c r="Y379" s="320">
        <v>3456</v>
      </c>
      <c r="Z379" s="320">
        <v>3437</v>
      </c>
      <c r="AA379" s="320">
        <v>3487</v>
      </c>
      <c r="AB379" s="320">
        <v>3522</v>
      </c>
      <c r="AC379" s="320">
        <v>3549</v>
      </c>
    </row>
    <row r="380" spans="1:29" ht="15" x14ac:dyDescent="0.2">
      <c r="A380" t="str">
        <f t="shared" si="7"/>
        <v>Skive75-79 år</v>
      </c>
      <c r="B380" s="241">
        <v>380</v>
      </c>
      <c r="C380" s="170" t="s">
        <v>229</v>
      </c>
      <c r="D380" s="170" t="s">
        <v>14</v>
      </c>
      <c r="E380" s="320">
        <v>2509</v>
      </c>
      <c r="F380" s="320">
        <v>2477</v>
      </c>
      <c r="G380" s="320">
        <v>2477</v>
      </c>
      <c r="H380" s="320">
        <v>2498</v>
      </c>
      <c r="I380" s="320">
        <v>2551</v>
      </c>
      <c r="J380" s="320">
        <v>2628</v>
      </c>
      <c r="K380" s="320">
        <v>2618</v>
      </c>
      <c r="L380" s="320">
        <v>2606</v>
      </c>
      <c r="M380" s="320">
        <v>2647</v>
      </c>
      <c r="N380" s="320">
        <v>2654</v>
      </c>
      <c r="O380" s="320">
        <v>2653</v>
      </c>
      <c r="P380" s="320">
        <v>2696</v>
      </c>
      <c r="Q380" s="320">
        <v>2751</v>
      </c>
      <c r="R380" s="320">
        <v>2758</v>
      </c>
      <c r="S380" s="320">
        <v>2822</v>
      </c>
      <c r="T380" s="320">
        <v>2841</v>
      </c>
      <c r="U380" s="320">
        <v>2922</v>
      </c>
      <c r="V380" s="320">
        <v>2916</v>
      </c>
      <c r="W380" s="320">
        <v>2876</v>
      </c>
      <c r="X380" s="320">
        <v>2771</v>
      </c>
      <c r="Y380" s="320">
        <v>2719</v>
      </c>
      <c r="Z380" s="320">
        <v>2634</v>
      </c>
      <c r="AA380" s="320">
        <v>2626</v>
      </c>
      <c r="AB380" s="320">
        <v>2616</v>
      </c>
      <c r="AC380" s="320">
        <v>2606</v>
      </c>
    </row>
    <row r="381" spans="1:29" ht="15" x14ac:dyDescent="0.2">
      <c r="A381" t="str">
        <f t="shared" si="7"/>
        <v>Slagelse75-79 år</v>
      </c>
      <c r="B381" s="241">
        <v>381</v>
      </c>
      <c r="C381" s="170" t="s">
        <v>189</v>
      </c>
      <c r="D381" s="170" t="s">
        <v>14</v>
      </c>
      <c r="E381" s="320">
        <v>4204</v>
      </c>
      <c r="F381" s="320">
        <v>4049</v>
      </c>
      <c r="G381" s="320">
        <v>3975</v>
      </c>
      <c r="H381" s="320">
        <v>3932</v>
      </c>
      <c r="I381" s="320">
        <v>3912</v>
      </c>
      <c r="J381" s="320">
        <v>3934</v>
      </c>
      <c r="K381" s="320">
        <v>4019</v>
      </c>
      <c r="L381" s="320">
        <v>4086</v>
      </c>
      <c r="M381" s="320">
        <v>4099</v>
      </c>
      <c r="N381" s="320">
        <v>4161</v>
      </c>
      <c r="O381" s="320">
        <v>4236</v>
      </c>
      <c r="P381" s="320">
        <v>4326</v>
      </c>
      <c r="Q381" s="320">
        <v>4399</v>
      </c>
      <c r="R381" s="320">
        <v>4588</v>
      </c>
      <c r="S381" s="320">
        <v>4831</v>
      </c>
      <c r="T381" s="320">
        <v>5028</v>
      </c>
      <c r="U381" s="320">
        <v>5209</v>
      </c>
      <c r="V381" s="320">
        <v>5304</v>
      </c>
      <c r="W381" s="320">
        <v>5258</v>
      </c>
      <c r="X381" s="320">
        <v>5118</v>
      </c>
      <c r="Y381" s="320">
        <v>5020</v>
      </c>
      <c r="Z381" s="320">
        <v>4921</v>
      </c>
      <c r="AA381" s="320">
        <v>4882</v>
      </c>
      <c r="AB381" s="320">
        <v>4921</v>
      </c>
      <c r="AC381" s="320">
        <v>4965</v>
      </c>
    </row>
    <row r="382" spans="1:29" ht="15" x14ac:dyDescent="0.2">
      <c r="A382" t="str">
        <f t="shared" si="7"/>
        <v>Solrød75-79 år</v>
      </c>
      <c r="B382" s="241">
        <v>382</v>
      </c>
      <c r="C382" s="170" t="s">
        <v>190</v>
      </c>
      <c r="D382" s="170" t="s">
        <v>14</v>
      </c>
      <c r="E382" s="320">
        <v>1291</v>
      </c>
      <c r="F382" s="320">
        <v>1176</v>
      </c>
      <c r="G382" s="320">
        <v>1109</v>
      </c>
      <c r="H382" s="320">
        <v>1077</v>
      </c>
      <c r="I382" s="320">
        <v>1047</v>
      </c>
      <c r="J382" s="320">
        <v>1001</v>
      </c>
      <c r="K382" s="320">
        <v>1000</v>
      </c>
      <c r="L382" s="320">
        <v>1003</v>
      </c>
      <c r="M382" s="320">
        <v>982</v>
      </c>
      <c r="N382" s="320">
        <v>1014</v>
      </c>
      <c r="O382" s="320">
        <v>1035</v>
      </c>
      <c r="P382" s="320">
        <v>1094</v>
      </c>
      <c r="Q382" s="320">
        <v>1123</v>
      </c>
      <c r="R382" s="320">
        <v>1181</v>
      </c>
      <c r="S382" s="320">
        <v>1225</v>
      </c>
      <c r="T382" s="320">
        <v>1296</v>
      </c>
      <c r="U382" s="320">
        <v>1370</v>
      </c>
      <c r="V382" s="320">
        <v>1426</v>
      </c>
      <c r="W382" s="320">
        <v>1433</v>
      </c>
      <c r="X382" s="320">
        <v>1409</v>
      </c>
      <c r="Y382" s="320">
        <v>1383</v>
      </c>
      <c r="Z382" s="320">
        <v>1345</v>
      </c>
      <c r="AA382" s="320">
        <v>1334</v>
      </c>
      <c r="AB382" s="320">
        <v>1330</v>
      </c>
      <c r="AC382" s="320">
        <v>1356</v>
      </c>
    </row>
    <row r="383" spans="1:29" ht="15" x14ac:dyDescent="0.2">
      <c r="A383" t="str">
        <f t="shared" si="7"/>
        <v>Sorø75-79 år</v>
      </c>
      <c r="B383" s="241">
        <v>383</v>
      </c>
      <c r="C383" s="170" t="s">
        <v>191</v>
      </c>
      <c r="D383" s="170" t="s">
        <v>14</v>
      </c>
      <c r="E383" s="320">
        <v>1558</v>
      </c>
      <c r="F383" s="320">
        <v>1511</v>
      </c>
      <c r="G383" s="320">
        <v>1498</v>
      </c>
      <c r="H383" s="320">
        <v>1472</v>
      </c>
      <c r="I383" s="320">
        <v>1499</v>
      </c>
      <c r="J383" s="320">
        <v>1539</v>
      </c>
      <c r="K383" s="320">
        <v>1562</v>
      </c>
      <c r="L383" s="320">
        <v>1592</v>
      </c>
      <c r="M383" s="320">
        <v>1636</v>
      </c>
      <c r="N383" s="320">
        <v>1672</v>
      </c>
      <c r="O383" s="320">
        <v>1694</v>
      </c>
      <c r="P383" s="320">
        <v>1723</v>
      </c>
      <c r="Q383" s="320">
        <v>1792</v>
      </c>
      <c r="R383" s="320">
        <v>1841</v>
      </c>
      <c r="S383" s="320">
        <v>1893</v>
      </c>
      <c r="T383" s="320">
        <v>1954</v>
      </c>
      <c r="U383" s="320">
        <v>2035</v>
      </c>
      <c r="V383" s="320">
        <v>2056</v>
      </c>
      <c r="W383" s="320">
        <v>2052</v>
      </c>
      <c r="X383" s="320">
        <v>2011</v>
      </c>
      <c r="Y383" s="320">
        <v>1961</v>
      </c>
      <c r="Z383" s="320">
        <v>1904</v>
      </c>
      <c r="AA383" s="320">
        <v>1884</v>
      </c>
      <c r="AB383" s="320">
        <v>1872</v>
      </c>
      <c r="AC383" s="320">
        <v>1865</v>
      </c>
    </row>
    <row r="384" spans="1:29" ht="15" x14ac:dyDescent="0.2">
      <c r="A384" t="str">
        <f t="shared" si="7"/>
        <v>Stevns75-79 år</v>
      </c>
      <c r="B384" s="241">
        <v>384</v>
      </c>
      <c r="C384" s="170" t="s">
        <v>192</v>
      </c>
      <c r="D384" s="170" t="s">
        <v>14</v>
      </c>
      <c r="E384" s="320">
        <v>1493</v>
      </c>
      <c r="F384" s="320">
        <v>1419</v>
      </c>
      <c r="G384" s="320">
        <v>1366</v>
      </c>
      <c r="H384" s="320">
        <v>1360</v>
      </c>
      <c r="I384" s="320">
        <v>1336</v>
      </c>
      <c r="J384" s="320">
        <v>1324</v>
      </c>
      <c r="K384" s="320">
        <v>1329</v>
      </c>
      <c r="L384" s="320">
        <v>1353</v>
      </c>
      <c r="M384" s="320">
        <v>1389</v>
      </c>
      <c r="N384" s="320">
        <v>1410</v>
      </c>
      <c r="O384" s="320">
        <v>1439</v>
      </c>
      <c r="P384" s="320">
        <v>1475</v>
      </c>
      <c r="Q384" s="320">
        <v>1499</v>
      </c>
      <c r="R384" s="320">
        <v>1521</v>
      </c>
      <c r="S384" s="320">
        <v>1574</v>
      </c>
      <c r="T384" s="320">
        <v>1655</v>
      </c>
      <c r="U384" s="320">
        <v>1714</v>
      </c>
      <c r="V384" s="320">
        <v>1735</v>
      </c>
      <c r="W384" s="320">
        <v>1724</v>
      </c>
      <c r="X384" s="320">
        <v>1704</v>
      </c>
      <c r="Y384" s="320">
        <v>1641</v>
      </c>
      <c r="Z384" s="320">
        <v>1614</v>
      </c>
      <c r="AA384" s="320">
        <v>1614</v>
      </c>
      <c r="AB384" s="320">
        <v>1609</v>
      </c>
      <c r="AC384" s="320">
        <v>1601</v>
      </c>
    </row>
    <row r="385" spans="1:29" ht="15" x14ac:dyDescent="0.2">
      <c r="A385" t="str">
        <f t="shared" ref="A385:A447" si="8">C385&amp;D385</f>
        <v>Struer75-79 år</v>
      </c>
      <c r="B385" s="241">
        <v>385</v>
      </c>
      <c r="C385" s="170" t="s">
        <v>230</v>
      </c>
      <c r="D385" s="170" t="s">
        <v>14</v>
      </c>
      <c r="E385" s="320">
        <v>1347</v>
      </c>
      <c r="F385" s="320">
        <v>1312</v>
      </c>
      <c r="G385" s="320">
        <v>1315</v>
      </c>
      <c r="H385" s="320">
        <v>1301</v>
      </c>
      <c r="I385" s="320">
        <v>1312</v>
      </c>
      <c r="J385" s="320">
        <v>1310</v>
      </c>
      <c r="K385" s="320">
        <v>1312</v>
      </c>
      <c r="L385" s="320">
        <v>1282</v>
      </c>
      <c r="M385" s="320">
        <v>1275</v>
      </c>
      <c r="N385" s="320">
        <v>1304</v>
      </c>
      <c r="O385" s="320">
        <v>1268</v>
      </c>
      <c r="P385" s="320">
        <v>1268</v>
      </c>
      <c r="Q385" s="320">
        <v>1267</v>
      </c>
      <c r="R385" s="320">
        <v>1293</v>
      </c>
      <c r="S385" s="320">
        <v>1306</v>
      </c>
      <c r="T385" s="320">
        <v>1350</v>
      </c>
      <c r="U385" s="320">
        <v>1404</v>
      </c>
      <c r="V385" s="320">
        <v>1427</v>
      </c>
      <c r="W385" s="320">
        <v>1412</v>
      </c>
      <c r="X385" s="320">
        <v>1373</v>
      </c>
      <c r="Y385" s="320">
        <v>1333</v>
      </c>
      <c r="Z385" s="320">
        <v>1306</v>
      </c>
      <c r="AA385" s="320">
        <v>1293</v>
      </c>
      <c r="AB385" s="320">
        <v>1290</v>
      </c>
      <c r="AC385" s="320">
        <v>1279</v>
      </c>
    </row>
    <row r="386" spans="1:29" ht="15" x14ac:dyDescent="0.2">
      <c r="A386" t="str">
        <f t="shared" si="8"/>
        <v>Svendborg75-79 år</v>
      </c>
      <c r="B386" s="241">
        <v>386</v>
      </c>
      <c r="C386" s="170" t="s">
        <v>207</v>
      </c>
      <c r="D386" s="170" t="s">
        <v>14</v>
      </c>
      <c r="E386" s="320">
        <v>3394</v>
      </c>
      <c r="F386" s="320">
        <v>3285</v>
      </c>
      <c r="G386" s="320">
        <v>3296</v>
      </c>
      <c r="H386" s="320">
        <v>3380</v>
      </c>
      <c r="I386" s="320">
        <v>3421</v>
      </c>
      <c r="J386" s="320">
        <v>3511</v>
      </c>
      <c r="K386" s="320">
        <v>3661</v>
      </c>
      <c r="L386" s="320">
        <v>3718</v>
      </c>
      <c r="M386" s="320">
        <v>3693</v>
      </c>
      <c r="N386" s="320">
        <v>3670</v>
      </c>
      <c r="O386" s="320">
        <v>3722</v>
      </c>
      <c r="P386" s="320">
        <v>3688</v>
      </c>
      <c r="Q386" s="320">
        <v>3660</v>
      </c>
      <c r="R386" s="320">
        <v>3721</v>
      </c>
      <c r="S386" s="320">
        <v>3827</v>
      </c>
      <c r="T386" s="320">
        <v>3829</v>
      </c>
      <c r="U386" s="320">
        <v>3923</v>
      </c>
      <c r="V386" s="320">
        <v>3983</v>
      </c>
      <c r="W386" s="320">
        <v>3907</v>
      </c>
      <c r="X386" s="320">
        <v>3819</v>
      </c>
      <c r="Y386" s="320">
        <v>3725</v>
      </c>
      <c r="Z386" s="320">
        <v>3661</v>
      </c>
      <c r="AA386" s="320">
        <v>3628</v>
      </c>
      <c r="AB386" s="320">
        <v>3619</v>
      </c>
      <c r="AC386" s="320">
        <v>3652</v>
      </c>
    </row>
    <row r="387" spans="1:29" ht="15" x14ac:dyDescent="0.2">
      <c r="A387" t="str">
        <f t="shared" si="8"/>
        <v>Syddjurs75-79 år</v>
      </c>
      <c r="B387" s="241">
        <v>387</v>
      </c>
      <c r="C387" s="170" t="s">
        <v>231</v>
      </c>
      <c r="D387" s="170" t="s">
        <v>14</v>
      </c>
      <c r="E387" s="320">
        <v>2679</v>
      </c>
      <c r="F387" s="320">
        <v>2610</v>
      </c>
      <c r="G387" s="320">
        <v>2531</v>
      </c>
      <c r="H387" s="320">
        <v>2545</v>
      </c>
      <c r="I387" s="320">
        <v>2584</v>
      </c>
      <c r="J387" s="320">
        <v>2586</v>
      </c>
      <c r="K387" s="320">
        <v>2636</v>
      </c>
      <c r="L387" s="320">
        <v>2651</v>
      </c>
      <c r="M387" s="320">
        <v>2640</v>
      </c>
      <c r="N387" s="320">
        <v>2630</v>
      </c>
      <c r="O387" s="320">
        <v>2675</v>
      </c>
      <c r="P387" s="320">
        <v>2682</v>
      </c>
      <c r="Q387" s="320">
        <v>2759</v>
      </c>
      <c r="R387" s="320">
        <v>2869</v>
      </c>
      <c r="S387" s="320">
        <v>2946</v>
      </c>
      <c r="T387" s="320">
        <v>3069</v>
      </c>
      <c r="U387" s="320">
        <v>3165</v>
      </c>
      <c r="V387" s="320">
        <v>3204</v>
      </c>
      <c r="W387" s="320">
        <v>3138</v>
      </c>
      <c r="X387" s="320">
        <v>3108</v>
      </c>
      <c r="Y387" s="320">
        <v>3036</v>
      </c>
      <c r="Z387" s="320">
        <v>2975</v>
      </c>
      <c r="AA387" s="320">
        <v>2952</v>
      </c>
      <c r="AB387" s="320">
        <v>2964</v>
      </c>
      <c r="AC387" s="320">
        <v>2984</v>
      </c>
    </row>
    <row r="388" spans="1:29" ht="15" x14ac:dyDescent="0.2">
      <c r="A388" t="str">
        <f t="shared" si="8"/>
        <v>Sønderborg75-79 år</v>
      </c>
      <c r="B388" s="241">
        <v>388</v>
      </c>
      <c r="C388" s="170" t="s">
        <v>208</v>
      </c>
      <c r="D388" s="170" t="s">
        <v>14</v>
      </c>
      <c r="E388" s="320">
        <v>4071</v>
      </c>
      <c r="F388" s="320">
        <v>3908</v>
      </c>
      <c r="G388" s="320">
        <v>3819</v>
      </c>
      <c r="H388" s="320">
        <v>3776</v>
      </c>
      <c r="I388" s="320">
        <v>3793</v>
      </c>
      <c r="J388" s="320">
        <v>3803</v>
      </c>
      <c r="K388" s="320">
        <v>3898</v>
      </c>
      <c r="L388" s="320">
        <v>3965</v>
      </c>
      <c r="M388" s="320">
        <v>3999</v>
      </c>
      <c r="N388" s="320">
        <v>4084</v>
      </c>
      <c r="O388" s="320">
        <v>4184</v>
      </c>
      <c r="P388" s="320">
        <v>4260</v>
      </c>
      <c r="Q388" s="320">
        <v>4372</v>
      </c>
      <c r="R388" s="320">
        <v>4568</v>
      </c>
      <c r="S388" s="320">
        <v>4670</v>
      </c>
      <c r="T388" s="320">
        <v>4857</v>
      </c>
      <c r="U388" s="320">
        <v>5025</v>
      </c>
      <c r="V388" s="320">
        <v>5150</v>
      </c>
      <c r="W388" s="320">
        <v>5087</v>
      </c>
      <c r="X388" s="320">
        <v>5048</v>
      </c>
      <c r="Y388" s="320">
        <v>4928</v>
      </c>
      <c r="Z388" s="320">
        <v>4811</v>
      </c>
      <c r="AA388" s="320">
        <v>4741</v>
      </c>
      <c r="AB388" s="320">
        <v>4691</v>
      </c>
      <c r="AC388" s="320">
        <v>4622</v>
      </c>
    </row>
    <row r="389" spans="1:29" ht="15" x14ac:dyDescent="0.2">
      <c r="A389" t="str">
        <f t="shared" si="8"/>
        <v>Thisted75-79 år</v>
      </c>
      <c r="B389" s="241">
        <v>389</v>
      </c>
      <c r="C389" s="170" t="s">
        <v>241</v>
      </c>
      <c r="D389" s="170" t="s">
        <v>14</v>
      </c>
      <c r="E389" s="320">
        <v>2467</v>
      </c>
      <c r="F389" s="320">
        <v>2489</v>
      </c>
      <c r="G389" s="320">
        <v>2498</v>
      </c>
      <c r="H389" s="320">
        <v>2517</v>
      </c>
      <c r="I389" s="320">
        <v>2518</v>
      </c>
      <c r="J389" s="320">
        <v>2504</v>
      </c>
      <c r="K389" s="320">
        <v>2527</v>
      </c>
      <c r="L389" s="320">
        <v>2532</v>
      </c>
      <c r="M389" s="320">
        <v>2555</v>
      </c>
      <c r="N389" s="320">
        <v>2561</v>
      </c>
      <c r="O389" s="320">
        <v>2584</v>
      </c>
      <c r="P389" s="320">
        <v>2573</v>
      </c>
      <c r="Q389" s="320">
        <v>2589</v>
      </c>
      <c r="R389" s="320">
        <v>2587</v>
      </c>
      <c r="S389" s="320">
        <v>2608</v>
      </c>
      <c r="T389" s="320">
        <v>2642</v>
      </c>
      <c r="U389" s="320">
        <v>2667</v>
      </c>
      <c r="V389" s="320">
        <v>2680</v>
      </c>
      <c r="W389" s="320">
        <v>2639</v>
      </c>
      <c r="X389" s="320">
        <v>2592</v>
      </c>
      <c r="Y389" s="320">
        <v>2494</v>
      </c>
      <c r="Z389" s="320">
        <v>2412</v>
      </c>
      <c r="AA389" s="320">
        <v>2349</v>
      </c>
      <c r="AB389" s="320">
        <v>2310</v>
      </c>
      <c r="AC389" s="320">
        <v>2248</v>
      </c>
    </row>
    <row r="390" spans="1:29" ht="15" x14ac:dyDescent="0.2">
      <c r="A390" t="str">
        <f t="shared" si="8"/>
        <v>Tårnby75-79 år</v>
      </c>
      <c r="B390" s="241">
        <v>390</v>
      </c>
      <c r="C390" s="170" t="s">
        <v>175</v>
      </c>
      <c r="D390" s="170" t="s">
        <v>14</v>
      </c>
      <c r="E390" s="320">
        <v>1875</v>
      </c>
      <c r="F390" s="320">
        <v>1770</v>
      </c>
      <c r="G390" s="320">
        <v>1698</v>
      </c>
      <c r="H390" s="320">
        <v>1723</v>
      </c>
      <c r="I390" s="320">
        <v>1743</v>
      </c>
      <c r="J390" s="320">
        <v>1784</v>
      </c>
      <c r="K390" s="320">
        <v>1836</v>
      </c>
      <c r="L390" s="320">
        <v>1862</v>
      </c>
      <c r="M390" s="320">
        <v>1872</v>
      </c>
      <c r="N390" s="320">
        <v>1891</v>
      </c>
      <c r="O390" s="320">
        <v>1914</v>
      </c>
      <c r="P390" s="320">
        <v>1951</v>
      </c>
      <c r="Q390" s="320">
        <v>2005</v>
      </c>
      <c r="R390" s="320">
        <v>2068</v>
      </c>
      <c r="S390" s="320">
        <v>2112</v>
      </c>
      <c r="T390" s="320">
        <v>2154</v>
      </c>
      <c r="U390" s="320">
        <v>2214</v>
      </c>
      <c r="V390" s="320">
        <v>2229</v>
      </c>
      <c r="W390" s="320">
        <v>2181</v>
      </c>
      <c r="X390" s="320">
        <v>2140</v>
      </c>
      <c r="Y390" s="320">
        <v>2083</v>
      </c>
      <c r="Z390" s="320">
        <v>2031</v>
      </c>
      <c r="AA390" s="320">
        <v>2037</v>
      </c>
      <c r="AB390" s="320">
        <v>2073</v>
      </c>
      <c r="AC390" s="320">
        <v>2138</v>
      </c>
    </row>
    <row r="391" spans="1:29" ht="15" x14ac:dyDescent="0.2">
      <c r="A391" t="str">
        <f t="shared" si="8"/>
        <v>Tønder75-79 år</v>
      </c>
      <c r="B391" s="241">
        <v>391</v>
      </c>
      <c r="C391" s="170" t="s">
        <v>209</v>
      </c>
      <c r="D391" s="170" t="s">
        <v>14</v>
      </c>
      <c r="E391" s="320">
        <v>2151</v>
      </c>
      <c r="F391" s="320">
        <v>2090</v>
      </c>
      <c r="G391" s="320">
        <v>2044</v>
      </c>
      <c r="H391" s="320">
        <v>2077</v>
      </c>
      <c r="I391" s="320">
        <v>2135</v>
      </c>
      <c r="J391" s="320">
        <v>2183</v>
      </c>
      <c r="K391" s="320">
        <v>2293</v>
      </c>
      <c r="L391" s="320">
        <v>2393</v>
      </c>
      <c r="M391" s="320">
        <v>2409</v>
      </c>
      <c r="N391" s="320">
        <v>2429</v>
      </c>
      <c r="O391" s="320">
        <v>2442</v>
      </c>
      <c r="P391" s="320">
        <v>2441</v>
      </c>
      <c r="Q391" s="320">
        <v>2462</v>
      </c>
      <c r="R391" s="320">
        <v>2521</v>
      </c>
      <c r="S391" s="320">
        <v>2570</v>
      </c>
      <c r="T391" s="320">
        <v>2595</v>
      </c>
      <c r="U391" s="320">
        <v>2645</v>
      </c>
      <c r="V391" s="320">
        <v>2612</v>
      </c>
      <c r="W391" s="320">
        <v>2522</v>
      </c>
      <c r="X391" s="320">
        <v>2441</v>
      </c>
      <c r="Y391" s="320">
        <v>2374</v>
      </c>
      <c r="Z391" s="320">
        <v>2281</v>
      </c>
      <c r="AA391" s="320">
        <v>2242</v>
      </c>
      <c r="AB391" s="320">
        <v>2235</v>
      </c>
      <c r="AC391" s="320">
        <v>2207</v>
      </c>
    </row>
    <row r="392" spans="1:29" ht="15" x14ac:dyDescent="0.2">
      <c r="A392" t="str">
        <f t="shared" si="8"/>
        <v>Vallensbæk75-79 år</v>
      </c>
      <c r="B392" s="241">
        <v>392</v>
      </c>
      <c r="C392" s="170" t="s">
        <v>176</v>
      </c>
      <c r="D392" s="170" t="s">
        <v>14</v>
      </c>
      <c r="E392" s="320">
        <v>746</v>
      </c>
      <c r="F392" s="320">
        <v>667</v>
      </c>
      <c r="G392" s="320">
        <v>642</v>
      </c>
      <c r="H392" s="320">
        <v>614</v>
      </c>
      <c r="I392" s="320">
        <v>602</v>
      </c>
      <c r="J392" s="320">
        <v>627</v>
      </c>
      <c r="K392" s="320">
        <v>622</v>
      </c>
      <c r="L392" s="320">
        <v>610</v>
      </c>
      <c r="M392" s="320">
        <v>602</v>
      </c>
      <c r="N392" s="320">
        <v>604</v>
      </c>
      <c r="O392" s="320">
        <v>590</v>
      </c>
      <c r="P392" s="320">
        <v>601</v>
      </c>
      <c r="Q392" s="320">
        <v>617</v>
      </c>
      <c r="R392" s="320">
        <v>656</v>
      </c>
      <c r="S392" s="320">
        <v>698</v>
      </c>
      <c r="T392" s="320">
        <v>724</v>
      </c>
      <c r="U392" s="320">
        <v>758</v>
      </c>
      <c r="V392" s="320">
        <v>783</v>
      </c>
      <c r="W392" s="320">
        <v>775</v>
      </c>
      <c r="X392" s="320">
        <v>769</v>
      </c>
      <c r="Y392" s="320">
        <v>760</v>
      </c>
      <c r="Z392" s="320">
        <v>749</v>
      </c>
      <c r="AA392" s="320">
        <v>747</v>
      </c>
      <c r="AB392" s="320">
        <v>756</v>
      </c>
      <c r="AC392" s="320">
        <v>772</v>
      </c>
    </row>
    <row r="393" spans="1:29" ht="15" x14ac:dyDescent="0.2">
      <c r="A393" t="str">
        <f t="shared" si="8"/>
        <v>Varde75-79 år</v>
      </c>
      <c r="B393" s="241">
        <v>393</v>
      </c>
      <c r="C393" s="170" t="s">
        <v>210</v>
      </c>
      <c r="D393" s="170" t="s">
        <v>14</v>
      </c>
      <c r="E393" s="320">
        <v>2657</v>
      </c>
      <c r="F393" s="320">
        <v>2576</v>
      </c>
      <c r="G393" s="320">
        <v>2587</v>
      </c>
      <c r="H393" s="320">
        <v>2595</v>
      </c>
      <c r="I393" s="320">
        <v>2661</v>
      </c>
      <c r="J393" s="320">
        <v>2665</v>
      </c>
      <c r="K393" s="320">
        <v>2724</v>
      </c>
      <c r="L393" s="320">
        <v>2747</v>
      </c>
      <c r="M393" s="320">
        <v>2739</v>
      </c>
      <c r="N393" s="320">
        <v>2686</v>
      </c>
      <c r="O393" s="320">
        <v>2692</v>
      </c>
      <c r="P393" s="320">
        <v>2712</v>
      </c>
      <c r="Q393" s="320">
        <v>2768</v>
      </c>
      <c r="R393" s="320">
        <v>2866</v>
      </c>
      <c r="S393" s="320">
        <v>2939</v>
      </c>
      <c r="T393" s="320">
        <v>3038</v>
      </c>
      <c r="U393" s="320">
        <v>3119</v>
      </c>
      <c r="V393" s="320">
        <v>3126</v>
      </c>
      <c r="W393" s="320">
        <v>3061</v>
      </c>
      <c r="X393" s="320">
        <v>3008</v>
      </c>
      <c r="Y393" s="320">
        <v>2929</v>
      </c>
      <c r="Z393" s="320">
        <v>2866</v>
      </c>
      <c r="AA393" s="320">
        <v>2830</v>
      </c>
      <c r="AB393" s="320">
        <v>2805</v>
      </c>
      <c r="AC393" s="320">
        <v>2775</v>
      </c>
    </row>
    <row r="394" spans="1:29" ht="15" x14ac:dyDescent="0.2">
      <c r="A394" t="str">
        <f t="shared" si="8"/>
        <v>Vejen75-79 år</v>
      </c>
      <c r="B394" s="241">
        <v>394</v>
      </c>
      <c r="C394" s="170" t="s">
        <v>211</v>
      </c>
      <c r="D394" s="170" t="s">
        <v>14</v>
      </c>
      <c r="E394" s="320">
        <v>2047</v>
      </c>
      <c r="F394" s="320">
        <v>1955</v>
      </c>
      <c r="G394" s="320">
        <v>1956</v>
      </c>
      <c r="H394" s="320">
        <v>1983</v>
      </c>
      <c r="I394" s="320">
        <v>1992</v>
      </c>
      <c r="J394" s="320">
        <v>2029</v>
      </c>
      <c r="K394" s="320">
        <v>2052</v>
      </c>
      <c r="L394" s="320">
        <v>2041</v>
      </c>
      <c r="M394" s="320">
        <v>2075</v>
      </c>
      <c r="N394" s="320">
        <v>2115</v>
      </c>
      <c r="O394" s="320">
        <v>2127</v>
      </c>
      <c r="P394" s="320">
        <v>2127</v>
      </c>
      <c r="Q394" s="320">
        <v>2198</v>
      </c>
      <c r="R394" s="320">
        <v>2264</v>
      </c>
      <c r="S394" s="320">
        <v>2325</v>
      </c>
      <c r="T394" s="320">
        <v>2374</v>
      </c>
      <c r="U394" s="320">
        <v>2456</v>
      </c>
      <c r="V394" s="320">
        <v>2459</v>
      </c>
      <c r="W394" s="320">
        <v>2404</v>
      </c>
      <c r="X394" s="320">
        <v>2339</v>
      </c>
      <c r="Y394" s="320">
        <v>2261</v>
      </c>
      <c r="Z394" s="320">
        <v>2248</v>
      </c>
      <c r="AA394" s="320">
        <v>2247</v>
      </c>
      <c r="AB394" s="320">
        <v>2246</v>
      </c>
      <c r="AC394" s="320">
        <v>2257</v>
      </c>
    </row>
    <row r="395" spans="1:29" ht="15" x14ac:dyDescent="0.2">
      <c r="A395" t="str">
        <f t="shared" si="8"/>
        <v>Vejle75-79 år</v>
      </c>
      <c r="B395" s="241">
        <v>395</v>
      </c>
      <c r="C395" s="170" t="s">
        <v>212</v>
      </c>
      <c r="D395" s="170" t="s">
        <v>14</v>
      </c>
      <c r="E395" s="320">
        <v>5522</v>
      </c>
      <c r="F395" s="320">
        <v>5326</v>
      </c>
      <c r="G395" s="320">
        <v>5208</v>
      </c>
      <c r="H395" s="320">
        <v>5154</v>
      </c>
      <c r="I395" s="320">
        <v>5159</v>
      </c>
      <c r="J395" s="320">
        <v>5189</v>
      </c>
      <c r="K395" s="320">
        <v>5291</v>
      </c>
      <c r="L395" s="320">
        <v>5327</v>
      </c>
      <c r="M395" s="320">
        <v>5387</v>
      </c>
      <c r="N395" s="320">
        <v>5467</v>
      </c>
      <c r="O395" s="320">
        <v>5618</v>
      </c>
      <c r="P395" s="320">
        <v>5733</v>
      </c>
      <c r="Q395" s="320">
        <v>5915</v>
      </c>
      <c r="R395" s="320">
        <v>6166</v>
      </c>
      <c r="S395" s="320">
        <v>6493</v>
      </c>
      <c r="T395" s="320">
        <v>6707</v>
      </c>
      <c r="U395" s="320">
        <v>6979</v>
      </c>
      <c r="V395" s="320">
        <v>7140</v>
      </c>
      <c r="W395" s="320">
        <v>7107</v>
      </c>
      <c r="X395" s="320">
        <v>6955</v>
      </c>
      <c r="Y395" s="320">
        <v>6811</v>
      </c>
      <c r="Z395" s="320">
        <v>6675</v>
      </c>
      <c r="AA395" s="320">
        <v>6652</v>
      </c>
      <c r="AB395" s="320">
        <v>6709</v>
      </c>
      <c r="AC395" s="320">
        <v>6808</v>
      </c>
    </row>
    <row r="396" spans="1:29" ht="15" x14ac:dyDescent="0.2">
      <c r="A396" t="str">
        <f t="shared" si="8"/>
        <v>Vesthimmerlands75-79 år</v>
      </c>
      <c r="B396" s="241">
        <v>396</v>
      </c>
      <c r="C396" s="170" t="s">
        <v>242</v>
      </c>
      <c r="D396" s="170" t="s">
        <v>14</v>
      </c>
      <c r="E396" s="320">
        <v>2090</v>
      </c>
      <c r="F396" s="320">
        <v>2059</v>
      </c>
      <c r="G396" s="320">
        <v>2035</v>
      </c>
      <c r="H396" s="320">
        <v>2003</v>
      </c>
      <c r="I396" s="320">
        <v>1967</v>
      </c>
      <c r="J396" s="320">
        <v>1963</v>
      </c>
      <c r="K396" s="320">
        <v>1963</v>
      </c>
      <c r="L396" s="320">
        <v>2009</v>
      </c>
      <c r="M396" s="320">
        <v>2041</v>
      </c>
      <c r="N396" s="320">
        <v>2089</v>
      </c>
      <c r="O396" s="320">
        <v>2125</v>
      </c>
      <c r="P396" s="320">
        <v>2148</v>
      </c>
      <c r="Q396" s="320">
        <v>2166</v>
      </c>
      <c r="R396" s="320">
        <v>2195</v>
      </c>
      <c r="S396" s="320">
        <v>2265</v>
      </c>
      <c r="T396" s="320">
        <v>2292</v>
      </c>
      <c r="U396" s="320">
        <v>2359</v>
      </c>
      <c r="V396" s="320">
        <v>2359</v>
      </c>
      <c r="W396" s="320">
        <v>2340</v>
      </c>
      <c r="X396" s="320">
        <v>2260</v>
      </c>
      <c r="Y396" s="320">
        <v>2194</v>
      </c>
      <c r="Z396" s="320">
        <v>2110</v>
      </c>
      <c r="AA396" s="320">
        <v>2078</v>
      </c>
      <c r="AB396" s="320">
        <v>2033</v>
      </c>
      <c r="AC396" s="320">
        <v>2003</v>
      </c>
    </row>
    <row r="397" spans="1:29" ht="15" x14ac:dyDescent="0.2">
      <c r="A397" t="str">
        <f t="shared" si="8"/>
        <v>Viborg75-79 år</v>
      </c>
      <c r="B397" s="241">
        <v>397</v>
      </c>
      <c r="C397" s="170" t="s">
        <v>232</v>
      </c>
      <c r="D397" s="170" t="s">
        <v>14</v>
      </c>
      <c r="E397" s="320">
        <v>4902</v>
      </c>
      <c r="F397" s="320">
        <v>4791</v>
      </c>
      <c r="G397" s="320">
        <v>4679</v>
      </c>
      <c r="H397" s="320">
        <v>4785</v>
      </c>
      <c r="I397" s="320">
        <v>4808</v>
      </c>
      <c r="J397" s="320">
        <v>4872</v>
      </c>
      <c r="K397" s="320">
        <v>4899</v>
      </c>
      <c r="L397" s="320">
        <v>5023</v>
      </c>
      <c r="M397" s="320">
        <v>5032</v>
      </c>
      <c r="N397" s="320">
        <v>5108</v>
      </c>
      <c r="O397" s="320">
        <v>5130</v>
      </c>
      <c r="P397" s="320">
        <v>5197</v>
      </c>
      <c r="Q397" s="320">
        <v>5277</v>
      </c>
      <c r="R397" s="320">
        <v>5359</v>
      </c>
      <c r="S397" s="320">
        <v>5514</v>
      </c>
      <c r="T397" s="320">
        <v>5700</v>
      </c>
      <c r="U397" s="320">
        <v>5903</v>
      </c>
      <c r="V397" s="320">
        <v>6023</v>
      </c>
      <c r="W397" s="320">
        <v>5992</v>
      </c>
      <c r="X397" s="320">
        <v>5910</v>
      </c>
      <c r="Y397" s="320">
        <v>5777</v>
      </c>
      <c r="Z397" s="320">
        <v>5670</v>
      </c>
      <c r="AA397" s="320">
        <v>5654</v>
      </c>
      <c r="AB397" s="320">
        <v>5659</v>
      </c>
      <c r="AC397" s="320">
        <v>5697</v>
      </c>
    </row>
    <row r="398" spans="1:29" ht="15" x14ac:dyDescent="0.2">
      <c r="A398" t="str">
        <f t="shared" si="8"/>
        <v>Vordingborg75-79 år</v>
      </c>
      <c r="B398" s="241">
        <v>398</v>
      </c>
      <c r="C398" s="170" t="s">
        <v>193</v>
      </c>
      <c r="D398" s="170" t="s">
        <v>14</v>
      </c>
      <c r="E398" s="320">
        <v>3027</v>
      </c>
      <c r="F398" s="320">
        <v>2961</v>
      </c>
      <c r="G398" s="320">
        <v>2849</v>
      </c>
      <c r="H398" s="320">
        <v>2779</v>
      </c>
      <c r="I398" s="320">
        <v>2820</v>
      </c>
      <c r="J398" s="320">
        <v>2784</v>
      </c>
      <c r="K398" s="320">
        <v>2817</v>
      </c>
      <c r="L398" s="320">
        <v>2836</v>
      </c>
      <c r="M398" s="320">
        <v>2893</v>
      </c>
      <c r="N398" s="320">
        <v>2919</v>
      </c>
      <c r="O398" s="320">
        <v>2964</v>
      </c>
      <c r="P398" s="320">
        <v>3007</v>
      </c>
      <c r="Q398" s="320">
        <v>3009</v>
      </c>
      <c r="R398" s="320">
        <v>3058</v>
      </c>
      <c r="S398" s="320">
        <v>3083</v>
      </c>
      <c r="T398" s="320">
        <v>3185</v>
      </c>
      <c r="U398" s="320">
        <v>3283</v>
      </c>
      <c r="V398" s="320">
        <v>3359</v>
      </c>
      <c r="W398" s="320">
        <v>3298</v>
      </c>
      <c r="X398" s="320">
        <v>3258</v>
      </c>
      <c r="Y398" s="320">
        <v>3168</v>
      </c>
      <c r="Z398" s="320">
        <v>3065</v>
      </c>
      <c r="AA398" s="320">
        <v>3013</v>
      </c>
      <c r="AB398" s="320">
        <v>3003</v>
      </c>
      <c r="AC398" s="320">
        <v>3005</v>
      </c>
    </row>
    <row r="399" spans="1:29" ht="15" x14ac:dyDescent="0.2">
      <c r="A399" t="str">
        <f t="shared" si="8"/>
        <v>Ærø75-79 år</v>
      </c>
      <c r="B399" s="241">
        <v>399</v>
      </c>
      <c r="C399" s="170" t="s">
        <v>213</v>
      </c>
      <c r="D399" s="170" t="s">
        <v>14</v>
      </c>
      <c r="E399" s="320">
        <v>525</v>
      </c>
      <c r="F399" s="320">
        <v>482</v>
      </c>
      <c r="G399" s="320">
        <v>449</v>
      </c>
      <c r="H399" s="320">
        <v>449</v>
      </c>
      <c r="I399" s="320">
        <v>459</v>
      </c>
      <c r="J399" s="320">
        <v>458</v>
      </c>
      <c r="K399" s="320">
        <v>469</v>
      </c>
      <c r="L399" s="320">
        <v>478</v>
      </c>
      <c r="M399" s="320">
        <v>470</v>
      </c>
      <c r="N399" s="320">
        <v>464</v>
      </c>
      <c r="O399" s="320">
        <v>467</v>
      </c>
      <c r="P399" s="320">
        <v>461</v>
      </c>
      <c r="Q399" s="320">
        <v>486</v>
      </c>
      <c r="R399" s="320">
        <v>487</v>
      </c>
      <c r="S399" s="320">
        <v>508</v>
      </c>
      <c r="T399" s="320">
        <v>512</v>
      </c>
      <c r="U399" s="320">
        <v>522</v>
      </c>
      <c r="V399" s="320">
        <v>508</v>
      </c>
      <c r="W399" s="320">
        <v>502</v>
      </c>
      <c r="X399" s="320">
        <v>487</v>
      </c>
      <c r="Y399" s="320">
        <v>463</v>
      </c>
      <c r="Z399" s="320">
        <v>458</v>
      </c>
      <c r="AA399" s="320">
        <v>450</v>
      </c>
      <c r="AB399" s="320">
        <v>446</v>
      </c>
      <c r="AC399" s="320">
        <v>440</v>
      </c>
    </row>
    <row r="400" spans="1:29" ht="15" x14ac:dyDescent="0.2">
      <c r="A400" t="str">
        <f t="shared" si="8"/>
        <v>Aabenraa80-84 år</v>
      </c>
      <c r="B400" s="241">
        <v>400</v>
      </c>
      <c r="C400" s="170" t="s">
        <v>214</v>
      </c>
      <c r="D400" s="170" t="s">
        <v>15</v>
      </c>
      <c r="E400" s="320">
        <v>2432</v>
      </c>
      <c r="F400" s="320">
        <v>2632</v>
      </c>
      <c r="G400" s="320">
        <v>2724</v>
      </c>
      <c r="H400" s="320">
        <v>2794</v>
      </c>
      <c r="I400" s="320">
        <v>2788</v>
      </c>
      <c r="J400" s="320">
        <v>2704</v>
      </c>
      <c r="K400" s="320">
        <v>2692</v>
      </c>
      <c r="L400" s="320">
        <v>2685</v>
      </c>
      <c r="M400" s="320">
        <v>2702</v>
      </c>
      <c r="N400" s="320">
        <v>2683</v>
      </c>
      <c r="O400" s="320">
        <v>2755</v>
      </c>
      <c r="P400" s="320">
        <v>2789</v>
      </c>
      <c r="Q400" s="320">
        <v>2783</v>
      </c>
      <c r="R400" s="320">
        <v>2822</v>
      </c>
      <c r="S400" s="320">
        <v>2841</v>
      </c>
      <c r="T400" s="320">
        <v>2885</v>
      </c>
      <c r="U400" s="320">
        <v>2877</v>
      </c>
      <c r="V400" s="320">
        <v>2924</v>
      </c>
      <c r="W400" s="320">
        <v>3004</v>
      </c>
      <c r="X400" s="320">
        <v>3098</v>
      </c>
      <c r="Y400" s="320">
        <v>3173</v>
      </c>
      <c r="Z400" s="320">
        <v>3295</v>
      </c>
      <c r="AA400" s="320">
        <v>3355</v>
      </c>
      <c r="AB400" s="320">
        <v>3301</v>
      </c>
      <c r="AC400" s="320">
        <v>3252</v>
      </c>
    </row>
    <row r="401" spans="1:29" ht="15" x14ac:dyDescent="0.2">
      <c r="A401" t="str">
        <f t="shared" si="8"/>
        <v>Aalborg80-84 år</v>
      </c>
      <c r="B401" s="241">
        <v>401</v>
      </c>
      <c r="C401" s="170" t="s">
        <v>243</v>
      </c>
      <c r="D401" s="170" t="s">
        <v>15</v>
      </c>
      <c r="E401" s="320">
        <v>7014</v>
      </c>
      <c r="F401" s="320">
        <v>7432</v>
      </c>
      <c r="G401" s="320">
        <v>7708</v>
      </c>
      <c r="H401" s="320">
        <v>7888</v>
      </c>
      <c r="I401" s="320">
        <v>7836</v>
      </c>
      <c r="J401" s="320">
        <v>7682</v>
      </c>
      <c r="K401" s="320">
        <v>7525</v>
      </c>
      <c r="L401" s="320">
        <v>7388</v>
      </c>
      <c r="M401" s="320">
        <v>7295</v>
      </c>
      <c r="N401" s="320">
        <v>7320</v>
      </c>
      <c r="O401" s="320">
        <v>7410</v>
      </c>
      <c r="P401" s="320">
        <v>7557</v>
      </c>
      <c r="Q401" s="320">
        <v>7641</v>
      </c>
      <c r="R401" s="320">
        <v>7874</v>
      </c>
      <c r="S401" s="320">
        <v>7951</v>
      </c>
      <c r="T401" s="320">
        <v>8124</v>
      </c>
      <c r="U401" s="320">
        <v>8255</v>
      </c>
      <c r="V401" s="320">
        <v>8529</v>
      </c>
      <c r="W401" s="320">
        <v>8748</v>
      </c>
      <c r="X401" s="320">
        <v>9111</v>
      </c>
      <c r="Y401" s="320">
        <v>9435</v>
      </c>
      <c r="Z401" s="320">
        <v>9846</v>
      </c>
      <c r="AA401" s="320">
        <v>9972</v>
      </c>
      <c r="AB401" s="320">
        <v>9978</v>
      </c>
      <c r="AC401" s="320">
        <v>9801</v>
      </c>
    </row>
    <row r="402" spans="1:29" ht="15" x14ac:dyDescent="0.2">
      <c r="A402" t="str">
        <f t="shared" si="8"/>
        <v>Aarhus80-84 år</v>
      </c>
      <c r="B402" s="241">
        <v>402</v>
      </c>
      <c r="C402" s="170" t="s">
        <v>293</v>
      </c>
      <c r="D402" s="170" t="s">
        <v>15</v>
      </c>
      <c r="E402" s="320">
        <v>8697</v>
      </c>
      <c r="F402" s="320">
        <v>9420</v>
      </c>
      <c r="G402" s="320">
        <v>9894</v>
      </c>
      <c r="H402" s="320">
        <v>10141</v>
      </c>
      <c r="I402" s="320">
        <v>10152</v>
      </c>
      <c r="J402" s="320">
        <v>10243</v>
      </c>
      <c r="K402" s="320">
        <v>10098</v>
      </c>
      <c r="L402" s="320">
        <v>10177</v>
      </c>
      <c r="M402" s="320">
        <v>10330</v>
      </c>
      <c r="N402" s="320">
        <v>10446</v>
      </c>
      <c r="O402" s="320">
        <v>10567</v>
      </c>
      <c r="P402" s="320">
        <v>10820</v>
      </c>
      <c r="Q402" s="320">
        <v>10938</v>
      </c>
      <c r="R402" s="320">
        <v>11130</v>
      </c>
      <c r="S402" s="320">
        <v>11251</v>
      </c>
      <c r="T402" s="320">
        <v>11500</v>
      </c>
      <c r="U402" s="320">
        <v>11676</v>
      </c>
      <c r="V402" s="320">
        <v>11886</v>
      </c>
      <c r="W402" s="320">
        <v>12142</v>
      </c>
      <c r="X402" s="320">
        <v>12559</v>
      </c>
      <c r="Y402" s="320">
        <v>12896</v>
      </c>
      <c r="Z402" s="320">
        <v>13334</v>
      </c>
      <c r="AA402" s="320">
        <v>13539</v>
      </c>
      <c r="AB402" s="320">
        <v>13601</v>
      </c>
      <c r="AC402" s="320">
        <v>13529</v>
      </c>
    </row>
    <row r="403" spans="1:29" ht="15" x14ac:dyDescent="0.2">
      <c r="A403" t="str">
        <f t="shared" si="8"/>
        <v>Albertslund80-84 år</v>
      </c>
      <c r="B403" s="241">
        <v>403</v>
      </c>
      <c r="C403" s="170" t="s">
        <v>152</v>
      </c>
      <c r="D403" s="170" t="s">
        <v>15</v>
      </c>
      <c r="E403" s="320">
        <v>1026</v>
      </c>
      <c r="F403" s="320">
        <v>1088</v>
      </c>
      <c r="G403" s="320">
        <v>1119</v>
      </c>
      <c r="H403" s="320">
        <v>1135</v>
      </c>
      <c r="I403" s="320">
        <v>1104</v>
      </c>
      <c r="J403" s="320">
        <v>1047</v>
      </c>
      <c r="K403" s="320">
        <v>994</v>
      </c>
      <c r="L403" s="320">
        <v>971</v>
      </c>
      <c r="M403" s="320">
        <v>943</v>
      </c>
      <c r="N403" s="320">
        <v>913</v>
      </c>
      <c r="O403" s="320">
        <v>909</v>
      </c>
      <c r="P403" s="320">
        <v>906</v>
      </c>
      <c r="Q403" s="320">
        <v>897</v>
      </c>
      <c r="R403" s="320">
        <v>880</v>
      </c>
      <c r="S403" s="320">
        <v>906</v>
      </c>
      <c r="T403" s="320">
        <v>933</v>
      </c>
      <c r="U403" s="320">
        <v>976</v>
      </c>
      <c r="V403" s="320">
        <v>1021</v>
      </c>
      <c r="W403" s="320">
        <v>1114</v>
      </c>
      <c r="X403" s="320">
        <v>1157</v>
      </c>
      <c r="Y403" s="320">
        <v>1207</v>
      </c>
      <c r="Z403" s="320">
        <v>1251</v>
      </c>
      <c r="AA403" s="320">
        <v>1286</v>
      </c>
      <c r="AB403" s="320">
        <v>1282</v>
      </c>
      <c r="AC403" s="320">
        <v>1258</v>
      </c>
    </row>
    <row r="404" spans="1:29" ht="15" x14ac:dyDescent="0.2">
      <c r="A404" t="str">
        <f t="shared" si="8"/>
        <v>Allerød80-84 år</v>
      </c>
      <c r="B404" s="241">
        <v>404</v>
      </c>
      <c r="C404" s="170" t="s">
        <v>153</v>
      </c>
      <c r="D404" s="170" t="s">
        <v>15</v>
      </c>
      <c r="E404" s="320">
        <v>1108</v>
      </c>
      <c r="F404" s="320">
        <v>1163</v>
      </c>
      <c r="G404" s="320">
        <v>1196</v>
      </c>
      <c r="H404" s="320">
        <v>1162</v>
      </c>
      <c r="I404" s="320">
        <v>1114</v>
      </c>
      <c r="J404" s="320">
        <v>1053</v>
      </c>
      <c r="K404" s="320">
        <v>1000</v>
      </c>
      <c r="L404" s="320">
        <v>965</v>
      </c>
      <c r="M404" s="320">
        <v>942</v>
      </c>
      <c r="N404" s="320">
        <v>904</v>
      </c>
      <c r="O404" s="320">
        <v>915</v>
      </c>
      <c r="P404" s="320">
        <v>931</v>
      </c>
      <c r="Q404" s="320">
        <v>941</v>
      </c>
      <c r="R404" s="320">
        <v>958</v>
      </c>
      <c r="S404" s="320">
        <v>984</v>
      </c>
      <c r="T404" s="320">
        <v>1023</v>
      </c>
      <c r="U404" s="320">
        <v>1064</v>
      </c>
      <c r="V404" s="320">
        <v>1101</v>
      </c>
      <c r="W404" s="320">
        <v>1152</v>
      </c>
      <c r="X404" s="320">
        <v>1211</v>
      </c>
      <c r="Y404" s="320">
        <v>1251</v>
      </c>
      <c r="Z404" s="320">
        <v>1291</v>
      </c>
      <c r="AA404" s="320">
        <v>1310</v>
      </c>
      <c r="AB404" s="320">
        <v>1302</v>
      </c>
      <c r="AC404" s="320">
        <v>1286</v>
      </c>
    </row>
    <row r="405" spans="1:29" ht="15" x14ac:dyDescent="0.2">
      <c r="A405" t="str">
        <f t="shared" si="8"/>
        <v>Assens80-84 år</v>
      </c>
      <c r="B405" s="241">
        <v>405</v>
      </c>
      <c r="C405" s="170" t="s">
        <v>194</v>
      </c>
      <c r="D405" s="170" t="s">
        <v>15</v>
      </c>
      <c r="E405" s="320">
        <v>1631</v>
      </c>
      <c r="F405" s="320">
        <v>1773</v>
      </c>
      <c r="G405" s="320">
        <v>1912</v>
      </c>
      <c r="H405" s="320">
        <v>1973</v>
      </c>
      <c r="I405" s="320">
        <v>2002</v>
      </c>
      <c r="J405" s="320">
        <v>1935</v>
      </c>
      <c r="K405" s="320">
        <v>1868</v>
      </c>
      <c r="L405" s="320">
        <v>1795</v>
      </c>
      <c r="M405" s="320">
        <v>1774</v>
      </c>
      <c r="N405" s="320">
        <v>1776</v>
      </c>
      <c r="O405" s="320">
        <v>1796</v>
      </c>
      <c r="P405" s="320">
        <v>1817</v>
      </c>
      <c r="Q405" s="320">
        <v>1828</v>
      </c>
      <c r="R405" s="320">
        <v>1843</v>
      </c>
      <c r="S405" s="320">
        <v>1828</v>
      </c>
      <c r="T405" s="320">
        <v>1862</v>
      </c>
      <c r="U405" s="320">
        <v>1896</v>
      </c>
      <c r="V405" s="320">
        <v>1923</v>
      </c>
      <c r="W405" s="320">
        <v>1983</v>
      </c>
      <c r="X405" s="320">
        <v>2070</v>
      </c>
      <c r="Y405" s="320">
        <v>2158</v>
      </c>
      <c r="Z405" s="320">
        <v>2241</v>
      </c>
      <c r="AA405" s="320">
        <v>2287</v>
      </c>
      <c r="AB405" s="320">
        <v>2277</v>
      </c>
      <c r="AC405" s="320">
        <v>2247</v>
      </c>
    </row>
    <row r="406" spans="1:29" ht="15" x14ac:dyDescent="0.2">
      <c r="A406" t="str">
        <f t="shared" si="8"/>
        <v>Ballerup80-84 år</v>
      </c>
      <c r="B406" s="241">
        <v>406</v>
      </c>
      <c r="C406" s="170" t="s">
        <v>154</v>
      </c>
      <c r="D406" s="170" t="s">
        <v>15</v>
      </c>
      <c r="E406" s="320">
        <v>1943</v>
      </c>
      <c r="F406" s="320">
        <v>1994</v>
      </c>
      <c r="G406" s="320">
        <v>1957</v>
      </c>
      <c r="H406" s="320">
        <v>1889</v>
      </c>
      <c r="I406" s="320">
        <v>1828</v>
      </c>
      <c r="J406" s="320">
        <v>1767</v>
      </c>
      <c r="K406" s="320">
        <v>1658</v>
      </c>
      <c r="L406" s="320">
        <v>1604</v>
      </c>
      <c r="M406" s="320">
        <v>1576</v>
      </c>
      <c r="N406" s="320">
        <v>1582</v>
      </c>
      <c r="O406" s="320">
        <v>1594</v>
      </c>
      <c r="P406" s="320">
        <v>1631</v>
      </c>
      <c r="Q406" s="320">
        <v>1671</v>
      </c>
      <c r="R406" s="320">
        <v>1756</v>
      </c>
      <c r="S406" s="320">
        <v>1833</v>
      </c>
      <c r="T406" s="320">
        <v>1883</v>
      </c>
      <c r="U406" s="320">
        <v>1967</v>
      </c>
      <c r="V406" s="320">
        <v>2071</v>
      </c>
      <c r="W406" s="320">
        <v>2171</v>
      </c>
      <c r="X406" s="320">
        <v>2254</v>
      </c>
      <c r="Y406" s="320">
        <v>2398</v>
      </c>
      <c r="Z406" s="320">
        <v>2519</v>
      </c>
      <c r="AA406" s="320">
        <v>2556</v>
      </c>
      <c r="AB406" s="320">
        <v>2527</v>
      </c>
      <c r="AC406" s="320">
        <v>2482</v>
      </c>
    </row>
    <row r="407" spans="1:29" ht="15" x14ac:dyDescent="0.2">
      <c r="A407" t="str">
        <f t="shared" si="8"/>
        <v>Billund80-84 år</v>
      </c>
      <c r="B407" s="241">
        <v>408</v>
      </c>
      <c r="C407" s="170" t="s">
        <v>195</v>
      </c>
      <c r="D407" s="170" t="s">
        <v>15</v>
      </c>
      <c r="E407" s="320">
        <v>1029</v>
      </c>
      <c r="F407" s="320">
        <v>1099</v>
      </c>
      <c r="G407" s="320">
        <v>1124</v>
      </c>
      <c r="H407" s="320">
        <v>1139</v>
      </c>
      <c r="I407" s="320">
        <v>1124</v>
      </c>
      <c r="J407" s="320">
        <v>1127</v>
      </c>
      <c r="K407" s="320">
        <v>1082</v>
      </c>
      <c r="L407" s="320">
        <v>1054</v>
      </c>
      <c r="M407" s="320">
        <v>1056</v>
      </c>
      <c r="N407" s="320">
        <v>1070</v>
      </c>
      <c r="O407" s="320">
        <v>1064</v>
      </c>
      <c r="P407" s="320">
        <v>1100</v>
      </c>
      <c r="Q407" s="320">
        <v>1132</v>
      </c>
      <c r="R407" s="320">
        <v>1142</v>
      </c>
      <c r="S407" s="320">
        <v>1161</v>
      </c>
      <c r="T407" s="320">
        <v>1198</v>
      </c>
      <c r="U407" s="320">
        <v>1211</v>
      </c>
      <c r="V407" s="320">
        <v>1253</v>
      </c>
      <c r="W407" s="320">
        <v>1281</v>
      </c>
      <c r="X407" s="320">
        <v>1319</v>
      </c>
      <c r="Y407" s="320">
        <v>1365</v>
      </c>
      <c r="Z407" s="320">
        <v>1403</v>
      </c>
      <c r="AA407" s="320">
        <v>1399</v>
      </c>
      <c r="AB407" s="320">
        <v>1397</v>
      </c>
      <c r="AC407" s="320">
        <v>1368</v>
      </c>
    </row>
    <row r="408" spans="1:29" ht="15" x14ac:dyDescent="0.2">
      <c r="A408" t="str">
        <f t="shared" si="8"/>
        <v>Bornholm80-84 år</v>
      </c>
      <c r="B408" s="241">
        <v>409</v>
      </c>
      <c r="C408" s="170" t="s">
        <v>155</v>
      </c>
      <c r="D408" s="170" t="s">
        <v>15</v>
      </c>
      <c r="E408" s="320">
        <v>2061</v>
      </c>
      <c r="F408" s="320">
        <v>2182</v>
      </c>
      <c r="G408" s="320">
        <v>2278</v>
      </c>
      <c r="H408" s="320">
        <v>2295</v>
      </c>
      <c r="I408" s="320">
        <v>2261</v>
      </c>
      <c r="J408" s="320">
        <v>2234</v>
      </c>
      <c r="K408" s="320">
        <v>2203</v>
      </c>
      <c r="L408" s="320">
        <v>2188</v>
      </c>
      <c r="M408" s="320">
        <v>2204</v>
      </c>
      <c r="N408" s="320">
        <v>2211</v>
      </c>
      <c r="O408" s="320">
        <v>2180</v>
      </c>
      <c r="P408" s="320">
        <v>2192</v>
      </c>
      <c r="Q408" s="320">
        <v>2158</v>
      </c>
      <c r="R408" s="320">
        <v>2138</v>
      </c>
      <c r="S408" s="320">
        <v>2140</v>
      </c>
      <c r="T408" s="320">
        <v>2143</v>
      </c>
      <c r="U408" s="320">
        <v>2139</v>
      </c>
      <c r="V408" s="320">
        <v>2171</v>
      </c>
      <c r="W408" s="320">
        <v>2192</v>
      </c>
      <c r="X408" s="320">
        <v>2249</v>
      </c>
      <c r="Y408" s="320">
        <v>2314</v>
      </c>
      <c r="Z408" s="320">
        <v>2379</v>
      </c>
      <c r="AA408" s="320">
        <v>2341</v>
      </c>
      <c r="AB408" s="320">
        <v>2272</v>
      </c>
      <c r="AC408" s="320">
        <v>2163</v>
      </c>
    </row>
    <row r="409" spans="1:29" ht="15" x14ac:dyDescent="0.2">
      <c r="A409" t="str">
        <f t="shared" si="8"/>
        <v>Brøndby80-84 år</v>
      </c>
      <c r="B409" s="241">
        <v>410</v>
      </c>
      <c r="C409" s="170" t="s">
        <v>156</v>
      </c>
      <c r="D409" s="170" t="s">
        <v>15</v>
      </c>
      <c r="E409" s="320">
        <v>1078</v>
      </c>
      <c r="F409" s="320">
        <v>1179</v>
      </c>
      <c r="G409" s="320">
        <v>1220</v>
      </c>
      <c r="H409" s="320">
        <v>1256</v>
      </c>
      <c r="I409" s="320">
        <v>1204</v>
      </c>
      <c r="J409" s="320">
        <v>1222</v>
      </c>
      <c r="K409" s="320">
        <v>1182</v>
      </c>
      <c r="L409" s="320">
        <v>1147</v>
      </c>
      <c r="M409" s="320">
        <v>1144</v>
      </c>
      <c r="N409" s="320">
        <v>1170</v>
      </c>
      <c r="O409" s="320">
        <v>1177</v>
      </c>
      <c r="P409" s="320">
        <v>1246</v>
      </c>
      <c r="Q409" s="320">
        <v>1302</v>
      </c>
      <c r="R409" s="320">
        <v>1316</v>
      </c>
      <c r="S409" s="320">
        <v>1336</v>
      </c>
      <c r="T409" s="320">
        <v>1379</v>
      </c>
      <c r="U409" s="320">
        <v>1400</v>
      </c>
      <c r="V409" s="320">
        <v>1430</v>
      </c>
      <c r="W409" s="320">
        <v>1491</v>
      </c>
      <c r="X409" s="320">
        <v>1538</v>
      </c>
      <c r="Y409" s="320">
        <v>1587</v>
      </c>
      <c r="Z409" s="320">
        <v>1621</v>
      </c>
      <c r="AA409" s="320">
        <v>1639</v>
      </c>
      <c r="AB409" s="320">
        <v>1632</v>
      </c>
      <c r="AC409" s="320">
        <v>1630</v>
      </c>
    </row>
    <row r="410" spans="1:29" ht="15" x14ac:dyDescent="0.2">
      <c r="A410" t="str">
        <f t="shared" si="8"/>
        <v>Brønderslev80-84 år</v>
      </c>
      <c r="B410" s="241">
        <v>411</v>
      </c>
      <c r="C410" s="170" t="s">
        <v>233</v>
      </c>
      <c r="D410" s="170" t="s">
        <v>15</v>
      </c>
      <c r="E410" s="320">
        <v>1404</v>
      </c>
      <c r="F410" s="320">
        <v>1480</v>
      </c>
      <c r="G410" s="320">
        <v>1562</v>
      </c>
      <c r="H410" s="320">
        <v>1611</v>
      </c>
      <c r="I410" s="320">
        <v>1634</v>
      </c>
      <c r="J410" s="320">
        <v>1612</v>
      </c>
      <c r="K410" s="320">
        <v>1566</v>
      </c>
      <c r="L410" s="320">
        <v>1527</v>
      </c>
      <c r="M410" s="320">
        <v>1509</v>
      </c>
      <c r="N410" s="320">
        <v>1535</v>
      </c>
      <c r="O410" s="320">
        <v>1543</v>
      </c>
      <c r="P410" s="320">
        <v>1573</v>
      </c>
      <c r="Q410" s="320">
        <v>1592</v>
      </c>
      <c r="R410" s="320">
        <v>1596</v>
      </c>
      <c r="S410" s="320">
        <v>1601</v>
      </c>
      <c r="T410" s="320">
        <v>1639</v>
      </c>
      <c r="U410" s="320">
        <v>1660</v>
      </c>
      <c r="V410" s="320">
        <v>1713</v>
      </c>
      <c r="W410" s="320">
        <v>1754</v>
      </c>
      <c r="X410" s="320">
        <v>1836</v>
      </c>
      <c r="Y410" s="320">
        <v>1883</v>
      </c>
      <c r="Z410" s="320">
        <v>1926</v>
      </c>
      <c r="AA410" s="320">
        <v>1939</v>
      </c>
      <c r="AB410" s="320">
        <v>1941</v>
      </c>
      <c r="AC410" s="320">
        <v>1883</v>
      </c>
    </row>
    <row r="411" spans="1:29" ht="15" x14ac:dyDescent="0.2">
      <c r="A411" t="str">
        <f t="shared" si="8"/>
        <v>Christiansø80-84 år</v>
      </c>
      <c r="B411" s="241">
        <v>412</v>
      </c>
      <c r="C411" s="170" t="s">
        <v>1425</v>
      </c>
      <c r="D411" s="170" t="s">
        <v>15</v>
      </c>
      <c r="E411" s="320">
        <v>0</v>
      </c>
      <c r="F411" s="320">
        <v>0</v>
      </c>
      <c r="G411" s="320">
        <v>0</v>
      </c>
      <c r="H411" s="320">
        <v>0</v>
      </c>
      <c r="I411" s="320">
        <v>0</v>
      </c>
      <c r="J411" s="320">
        <v>0</v>
      </c>
      <c r="K411" s="320">
        <v>0</v>
      </c>
      <c r="L411" s="320">
        <v>0</v>
      </c>
      <c r="M411" s="320">
        <v>0</v>
      </c>
      <c r="N411" s="320">
        <v>0</v>
      </c>
      <c r="O411" s="320">
        <v>0</v>
      </c>
      <c r="P411" s="320">
        <v>0</v>
      </c>
      <c r="Q411" s="320">
        <v>0</v>
      </c>
      <c r="R411" s="320">
        <v>0</v>
      </c>
      <c r="S411" s="320">
        <v>0</v>
      </c>
      <c r="T411" s="320">
        <v>0</v>
      </c>
      <c r="U411" s="320">
        <v>0</v>
      </c>
      <c r="V411" s="320">
        <v>0</v>
      </c>
      <c r="W411" s="320">
        <v>0</v>
      </c>
      <c r="X411" s="320">
        <v>0</v>
      </c>
      <c r="Y411" s="320">
        <v>0</v>
      </c>
      <c r="Z411" s="320">
        <v>0</v>
      </c>
      <c r="AA411" s="320">
        <v>0</v>
      </c>
      <c r="AB411" s="320">
        <v>0</v>
      </c>
      <c r="AC411" s="320">
        <v>0</v>
      </c>
    </row>
    <row r="412" spans="1:29" ht="15" x14ac:dyDescent="0.2">
      <c r="A412" t="str">
        <f t="shared" si="8"/>
        <v>Dragør80-84 år</v>
      </c>
      <c r="B412" s="241">
        <v>413</v>
      </c>
      <c r="C412" s="170" t="s">
        <v>157</v>
      </c>
      <c r="D412" s="170" t="s">
        <v>15</v>
      </c>
      <c r="E412" s="320">
        <v>655</v>
      </c>
      <c r="F412" s="320">
        <v>701</v>
      </c>
      <c r="G412" s="320">
        <v>714</v>
      </c>
      <c r="H412" s="320">
        <v>697</v>
      </c>
      <c r="I412" s="320">
        <v>700</v>
      </c>
      <c r="J412" s="320">
        <v>697</v>
      </c>
      <c r="K412" s="320">
        <v>673</v>
      </c>
      <c r="L412" s="320">
        <v>641</v>
      </c>
      <c r="M412" s="320">
        <v>633</v>
      </c>
      <c r="N412" s="320">
        <v>607</v>
      </c>
      <c r="O412" s="320">
        <v>591</v>
      </c>
      <c r="P412" s="320">
        <v>598</v>
      </c>
      <c r="Q412" s="320">
        <v>605</v>
      </c>
      <c r="R412" s="320">
        <v>600</v>
      </c>
      <c r="S412" s="320">
        <v>616</v>
      </c>
      <c r="T412" s="320">
        <v>627</v>
      </c>
      <c r="U412" s="320">
        <v>634</v>
      </c>
      <c r="V412" s="320">
        <v>626</v>
      </c>
      <c r="W412" s="320">
        <v>653</v>
      </c>
      <c r="X412" s="320">
        <v>676</v>
      </c>
      <c r="Y412" s="320">
        <v>704</v>
      </c>
      <c r="Z412" s="320">
        <v>740</v>
      </c>
      <c r="AA412" s="320">
        <v>781</v>
      </c>
      <c r="AB412" s="320">
        <v>763</v>
      </c>
      <c r="AC412" s="320">
        <v>757</v>
      </c>
    </row>
    <row r="413" spans="1:29" ht="15" x14ac:dyDescent="0.2">
      <c r="A413" t="str">
        <f t="shared" si="8"/>
        <v>Egedal80-84 år</v>
      </c>
      <c r="B413" s="241">
        <v>414</v>
      </c>
      <c r="C413" s="170" t="s">
        <v>158</v>
      </c>
      <c r="D413" s="170" t="s">
        <v>15</v>
      </c>
      <c r="E413" s="320">
        <v>1728</v>
      </c>
      <c r="F413" s="320">
        <v>1822</v>
      </c>
      <c r="G413" s="320">
        <v>1856</v>
      </c>
      <c r="H413" s="320">
        <v>1853</v>
      </c>
      <c r="I413" s="320">
        <v>1786</v>
      </c>
      <c r="J413" s="320">
        <v>1674</v>
      </c>
      <c r="K413" s="320">
        <v>1563</v>
      </c>
      <c r="L413" s="320">
        <v>1454</v>
      </c>
      <c r="M413" s="320">
        <v>1388</v>
      </c>
      <c r="N413" s="320">
        <v>1349</v>
      </c>
      <c r="O413" s="320">
        <v>1329</v>
      </c>
      <c r="P413" s="320">
        <v>1342</v>
      </c>
      <c r="Q413" s="320">
        <v>1390</v>
      </c>
      <c r="R413" s="320">
        <v>1448</v>
      </c>
      <c r="S413" s="320">
        <v>1496</v>
      </c>
      <c r="T413" s="320">
        <v>1566</v>
      </c>
      <c r="U413" s="320">
        <v>1614</v>
      </c>
      <c r="V413" s="320">
        <v>1695</v>
      </c>
      <c r="W413" s="320">
        <v>1783</v>
      </c>
      <c r="X413" s="320">
        <v>1896</v>
      </c>
      <c r="Y413" s="320">
        <v>2009</v>
      </c>
      <c r="Z413" s="320">
        <v>2116</v>
      </c>
      <c r="AA413" s="320">
        <v>2172</v>
      </c>
      <c r="AB413" s="320">
        <v>2186</v>
      </c>
      <c r="AC413" s="320">
        <v>2161</v>
      </c>
    </row>
    <row r="414" spans="1:29" ht="15" x14ac:dyDescent="0.2">
      <c r="A414" t="str">
        <f t="shared" si="8"/>
        <v>Esbjerg80-84 år</v>
      </c>
      <c r="B414" s="241">
        <v>415</v>
      </c>
      <c r="C414" s="170" t="s">
        <v>196</v>
      </c>
      <c r="D414" s="170" t="s">
        <v>15</v>
      </c>
      <c r="E414" s="320">
        <v>4325</v>
      </c>
      <c r="F414" s="320">
        <v>4557</v>
      </c>
      <c r="G414" s="320">
        <v>4715</v>
      </c>
      <c r="H414" s="320">
        <v>4803</v>
      </c>
      <c r="I414" s="320">
        <v>4778</v>
      </c>
      <c r="J414" s="320">
        <v>4725</v>
      </c>
      <c r="K414" s="320">
        <v>4672</v>
      </c>
      <c r="L414" s="320">
        <v>4589</v>
      </c>
      <c r="M414" s="320">
        <v>4682</v>
      </c>
      <c r="N414" s="320">
        <v>4739</v>
      </c>
      <c r="O414" s="320">
        <v>4810</v>
      </c>
      <c r="P414" s="320">
        <v>4900</v>
      </c>
      <c r="Q414" s="320">
        <v>5012</v>
      </c>
      <c r="R414" s="320">
        <v>5013</v>
      </c>
      <c r="S414" s="320">
        <v>5089</v>
      </c>
      <c r="T414" s="320">
        <v>5145</v>
      </c>
      <c r="U414" s="320">
        <v>5232</v>
      </c>
      <c r="V414" s="320">
        <v>5303</v>
      </c>
      <c r="W414" s="320">
        <v>5415</v>
      </c>
      <c r="X414" s="320">
        <v>5586</v>
      </c>
      <c r="Y414" s="320">
        <v>5709</v>
      </c>
      <c r="Z414" s="320">
        <v>5923</v>
      </c>
      <c r="AA414" s="320">
        <v>5974</v>
      </c>
      <c r="AB414" s="320">
        <v>5914</v>
      </c>
      <c r="AC414" s="320">
        <v>5776</v>
      </c>
    </row>
    <row r="415" spans="1:29" ht="15" x14ac:dyDescent="0.2">
      <c r="A415" t="str">
        <f t="shared" si="8"/>
        <v>Faaborg-Midtfyn80-84 år</v>
      </c>
      <c r="B415" s="241">
        <v>416</v>
      </c>
      <c r="C415" s="170" t="s">
        <v>198</v>
      </c>
      <c r="D415" s="170" t="s">
        <v>15</v>
      </c>
      <c r="E415" s="320">
        <v>2233</v>
      </c>
      <c r="F415" s="320">
        <v>2344</v>
      </c>
      <c r="G415" s="320">
        <v>2472</v>
      </c>
      <c r="H415" s="320">
        <v>2528</v>
      </c>
      <c r="I415" s="320">
        <v>2511</v>
      </c>
      <c r="J415" s="320">
        <v>2446</v>
      </c>
      <c r="K415" s="320">
        <v>2345</v>
      </c>
      <c r="L415" s="320">
        <v>2268</v>
      </c>
      <c r="M415" s="320">
        <v>2266</v>
      </c>
      <c r="N415" s="320">
        <v>2299</v>
      </c>
      <c r="O415" s="320">
        <v>2331</v>
      </c>
      <c r="P415" s="320">
        <v>2399</v>
      </c>
      <c r="Q415" s="320">
        <v>2411</v>
      </c>
      <c r="R415" s="320">
        <v>2436</v>
      </c>
      <c r="S415" s="320">
        <v>2471</v>
      </c>
      <c r="T415" s="320">
        <v>2494</v>
      </c>
      <c r="U415" s="320">
        <v>2545</v>
      </c>
      <c r="V415" s="320">
        <v>2641</v>
      </c>
      <c r="W415" s="320">
        <v>2727</v>
      </c>
      <c r="X415" s="320">
        <v>2814</v>
      </c>
      <c r="Y415" s="320">
        <v>2903</v>
      </c>
      <c r="Z415" s="320">
        <v>2985</v>
      </c>
      <c r="AA415" s="320">
        <v>3028</v>
      </c>
      <c r="AB415" s="320">
        <v>3018</v>
      </c>
      <c r="AC415" s="320">
        <v>2951</v>
      </c>
    </row>
    <row r="416" spans="1:29" ht="15" x14ac:dyDescent="0.2">
      <c r="A416" t="str">
        <f t="shared" si="8"/>
        <v>Fanø80-84 år</v>
      </c>
      <c r="B416" s="241">
        <v>417</v>
      </c>
      <c r="C416" s="170" t="s">
        <v>17</v>
      </c>
      <c r="D416" s="170" t="s">
        <v>15</v>
      </c>
      <c r="E416" s="320">
        <v>218</v>
      </c>
      <c r="F416" s="320">
        <v>257</v>
      </c>
      <c r="G416" s="320">
        <v>282</v>
      </c>
      <c r="H416" s="320">
        <v>290</v>
      </c>
      <c r="I416" s="320">
        <v>287</v>
      </c>
      <c r="J416" s="320">
        <v>281</v>
      </c>
      <c r="K416" s="320">
        <v>264</v>
      </c>
      <c r="L416" s="320">
        <v>256</v>
      </c>
      <c r="M416" s="320">
        <v>255</v>
      </c>
      <c r="N416" s="320">
        <v>253</v>
      </c>
      <c r="O416" s="320">
        <v>249</v>
      </c>
      <c r="P416" s="320">
        <v>248</v>
      </c>
      <c r="Q416" s="320">
        <v>247</v>
      </c>
      <c r="R416" s="320">
        <v>249</v>
      </c>
      <c r="S416" s="320">
        <v>238</v>
      </c>
      <c r="T416" s="320">
        <v>238</v>
      </c>
      <c r="U416" s="320">
        <v>233</v>
      </c>
      <c r="V416" s="320">
        <v>228</v>
      </c>
      <c r="W416" s="320">
        <v>228</v>
      </c>
      <c r="X416" s="320">
        <v>231</v>
      </c>
      <c r="Y416" s="320">
        <v>234</v>
      </c>
      <c r="Z416" s="320">
        <v>244</v>
      </c>
      <c r="AA416" s="320">
        <v>252</v>
      </c>
      <c r="AB416" s="320">
        <v>252</v>
      </c>
      <c r="AC416" s="320">
        <v>252</v>
      </c>
    </row>
    <row r="417" spans="1:29" ht="15" x14ac:dyDescent="0.2">
      <c r="A417" t="str">
        <f t="shared" si="8"/>
        <v>Favrskov80-84 år</v>
      </c>
      <c r="B417" s="241">
        <v>418</v>
      </c>
      <c r="C417" s="170" t="s">
        <v>215</v>
      </c>
      <c r="D417" s="170" t="s">
        <v>15</v>
      </c>
      <c r="E417" s="320">
        <v>1654</v>
      </c>
      <c r="F417" s="320">
        <v>1751</v>
      </c>
      <c r="G417" s="320">
        <v>1839</v>
      </c>
      <c r="H417" s="320">
        <v>1870</v>
      </c>
      <c r="I417" s="320">
        <v>1862</v>
      </c>
      <c r="J417" s="320">
        <v>1849</v>
      </c>
      <c r="K417" s="320">
        <v>1795</v>
      </c>
      <c r="L417" s="320">
        <v>1747</v>
      </c>
      <c r="M417" s="320">
        <v>1706</v>
      </c>
      <c r="N417" s="320">
        <v>1693</v>
      </c>
      <c r="O417" s="320">
        <v>1703</v>
      </c>
      <c r="P417" s="320">
        <v>1683</v>
      </c>
      <c r="Q417" s="320">
        <v>1681</v>
      </c>
      <c r="R417" s="320">
        <v>1676</v>
      </c>
      <c r="S417" s="320">
        <v>1678</v>
      </c>
      <c r="T417" s="320">
        <v>1711</v>
      </c>
      <c r="U417" s="320">
        <v>1772</v>
      </c>
      <c r="V417" s="320">
        <v>1818</v>
      </c>
      <c r="W417" s="320">
        <v>1886</v>
      </c>
      <c r="X417" s="320">
        <v>1983</v>
      </c>
      <c r="Y417" s="320">
        <v>2033</v>
      </c>
      <c r="Z417" s="320">
        <v>2133</v>
      </c>
      <c r="AA417" s="320">
        <v>2172</v>
      </c>
      <c r="AB417" s="320">
        <v>2186</v>
      </c>
      <c r="AC417" s="320">
        <v>2159</v>
      </c>
    </row>
    <row r="418" spans="1:29" ht="15" x14ac:dyDescent="0.2">
      <c r="A418" t="str">
        <f t="shared" si="8"/>
        <v>Faxe80-84 år</v>
      </c>
      <c r="B418" s="241">
        <v>419</v>
      </c>
      <c r="C418" s="170" t="s">
        <v>177</v>
      </c>
      <c r="D418" s="170" t="s">
        <v>15</v>
      </c>
      <c r="E418" s="320">
        <v>1479</v>
      </c>
      <c r="F418" s="320">
        <v>1575</v>
      </c>
      <c r="G418" s="320">
        <v>1617</v>
      </c>
      <c r="H418" s="320">
        <v>1681</v>
      </c>
      <c r="I418" s="320">
        <v>1653</v>
      </c>
      <c r="J418" s="320">
        <v>1677</v>
      </c>
      <c r="K418" s="320">
        <v>1646</v>
      </c>
      <c r="L418" s="320">
        <v>1630</v>
      </c>
      <c r="M418" s="320">
        <v>1590</v>
      </c>
      <c r="N418" s="320">
        <v>1602</v>
      </c>
      <c r="O418" s="320">
        <v>1598</v>
      </c>
      <c r="P418" s="320">
        <v>1659</v>
      </c>
      <c r="Q418" s="320">
        <v>1692</v>
      </c>
      <c r="R418" s="320">
        <v>1726</v>
      </c>
      <c r="S418" s="320">
        <v>1765</v>
      </c>
      <c r="T418" s="320">
        <v>1818</v>
      </c>
      <c r="U418" s="320">
        <v>1842</v>
      </c>
      <c r="V418" s="320">
        <v>1898</v>
      </c>
      <c r="W418" s="320">
        <v>1995</v>
      </c>
      <c r="X418" s="320">
        <v>2077</v>
      </c>
      <c r="Y418" s="320">
        <v>2153</v>
      </c>
      <c r="Z418" s="320">
        <v>2262</v>
      </c>
      <c r="AA418" s="320">
        <v>2290</v>
      </c>
      <c r="AB418" s="320">
        <v>2259</v>
      </c>
      <c r="AC418" s="320">
        <v>2197</v>
      </c>
    </row>
    <row r="419" spans="1:29" ht="15" x14ac:dyDescent="0.2">
      <c r="A419" t="str">
        <f t="shared" si="8"/>
        <v>Fredensborg80-84 år</v>
      </c>
      <c r="B419" s="241">
        <v>420</v>
      </c>
      <c r="C419" s="170" t="s">
        <v>159</v>
      </c>
      <c r="D419" s="170" t="s">
        <v>15</v>
      </c>
      <c r="E419" s="320">
        <v>1812</v>
      </c>
      <c r="F419" s="320">
        <v>1947</v>
      </c>
      <c r="G419" s="320">
        <v>2061</v>
      </c>
      <c r="H419" s="320">
        <v>2154</v>
      </c>
      <c r="I419" s="320">
        <v>2091</v>
      </c>
      <c r="J419" s="320">
        <v>2063</v>
      </c>
      <c r="K419" s="320">
        <v>2001</v>
      </c>
      <c r="L419" s="320">
        <v>1934</v>
      </c>
      <c r="M419" s="320">
        <v>1854</v>
      </c>
      <c r="N419" s="320">
        <v>1855</v>
      </c>
      <c r="O419" s="320">
        <v>1816</v>
      </c>
      <c r="P419" s="320">
        <v>1808</v>
      </c>
      <c r="Q419" s="320">
        <v>1832</v>
      </c>
      <c r="R419" s="320">
        <v>1836</v>
      </c>
      <c r="S419" s="320">
        <v>1837</v>
      </c>
      <c r="T419" s="320">
        <v>1908</v>
      </c>
      <c r="U419" s="320">
        <v>1951</v>
      </c>
      <c r="V419" s="320">
        <v>1996</v>
      </c>
      <c r="W419" s="320">
        <v>2083</v>
      </c>
      <c r="X419" s="320">
        <v>2167</v>
      </c>
      <c r="Y419" s="320">
        <v>2246</v>
      </c>
      <c r="Z419" s="320">
        <v>2347</v>
      </c>
      <c r="AA419" s="320">
        <v>2385</v>
      </c>
      <c r="AB419" s="320">
        <v>2373</v>
      </c>
      <c r="AC419" s="320">
        <v>2345</v>
      </c>
    </row>
    <row r="420" spans="1:29" ht="15" x14ac:dyDescent="0.2">
      <c r="A420" t="str">
        <f t="shared" si="8"/>
        <v>Fredericia80-84 år</v>
      </c>
      <c r="B420" s="241">
        <v>421</v>
      </c>
      <c r="C420" s="170" t="s">
        <v>197</v>
      </c>
      <c r="D420" s="170" t="s">
        <v>15</v>
      </c>
      <c r="E420" s="320">
        <v>2099</v>
      </c>
      <c r="F420" s="320">
        <v>2218</v>
      </c>
      <c r="G420" s="320">
        <v>2276</v>
      </c>
      <c r="H420" s="320">
        <v>2286</v>
      </c>
      <c r="I420" s="320">
        <v>2248</v>
      </c>
      <c r="J420" s="320">
        <v>2178</v>
      </c>
      <c r="K420" s="320">
        <v>2105</v>
      </c>
      <c r="L420" s="320">
        <v>2018</v>
      </c>
      <c r="M420" s="320">
        <v>2006</v>
      </c>
      <c r="N420" s="320">
        <v>2024</v>
      </c>
      <c r="O420" s="320">
        <v>2088</v>
      </c>
      <c r="P420" s="320">
        <v>2150</v>
      </c>
      <c r="Q420" s="320">
        <v>2214</v>
      </c>
      <c r="R420" s="320">
        <v>2278</v>
      </c>
      <c r="S420" s="320">
        <v>2329</v>
      </c>
      <c r="T420" s="320">
        <v>2401</v>
      </c>
      <c r="U420" s="320">
        <v>2444</v>
      </c>
      <c r="V420" s="320">
        <v>2549</v>
      </c>
      <c r="W420" s="320">
        <v>2674</v>
      </c>
      <c r="X420" s="320">
        <v>2828</v>
      </c>
      <c r="Y420" s="320">
        <v>2939</v>
      </c>
      <c r="Z420" s="320">
        <v>3105</v>
      </c>
      <c r="AA420" s="320">
        <v>3147</v>
      </c>
      <c r="AB420" s="320">
        <v>3114</v>
      </c>
      <c r="AC420" s="320">
        <v>3064</v>
      </c>
    </row>
    <row r="421" spans="1:29" ht="15" x14ac:dyDescent="0.2">
      <c r="A421" t="str">
        <f t="shared" si="8"/>
        <v>Frederiksberg80-84 år</v>
      </c>
      <c r="B421" s="241">
        <v>422</v>
      </c>
      <c r="C421" s="170" t="s">
        <v>151</v>
      </c>
      <c r="D421" s="170" t="s">
        <v>15</v>
      </c>
      <c r="E421" s="320">
        <v>3442</v>
      </c>
      <c r="F421" s="320">
        <v>3669</v>
      </c>
      <c r="G421" s="320">
        <v>3762</v>
      </c>
      <c r="H421" s="320">
        <v>3712</v>
      </c>
      <c r="I421" s="320">
        <v>3620</v>
      </c>
      <c r="J421" s="320">
        <v>3456</v>
      </c>
      <c r="K421" s="320">
        <v>3284</v>
      </c>
      <c r="L421" s="320">
        <v>3144</v>
      </c>
      <c r="M421" s="320">
        <v>3048</v>
      </c>
      <c r="N421" s="320">
        <v>3024</v>
      </c>
      <c r="O421" s="320">
        <v>2967</v>
      </c>
      <c r="P421" s="320">
        <v>3007</v>
      </c>
      <c r="Q421" s="320">
        <v>2995</v>
      </c>
      <c r="R421" s="320">
        <v>3039</v>
      </c>
      <c r="S421" s="320">
        <v>3051</v>
      </c>
      <c r="T421" s="320">
        <v>3172</v>
      </c>
      <c r="U421" s="320">
        <v>3208</v>
      </c>
      <c r="V421" s="320">
        <v>3333</v>
      </c>
      <c r="W421" s="320">
        <v>3497</v>
      </c>
      <c r="X421" s="320">
        <v>3695</v>
      </c>
      <c r="Y421" s="320">
        <v>3912</v>
      </c>
      <c r="Z421" s="320">
        <v>4140</v>
      </c>
      <c r="AA421" s="320">
        <v>4265</v>
      </c>
      <c r="AB421" s="320">
        <v>4258</v>
      </c>
      <c r="AC421" s="320">
        <v>4157</v>
      </c>
    </row>
    <row r="422" spans="1:29" ht="15" x14ac:dyDescent="0.2">
      <c r="A422" t="str">
        <f t="shared" si="8"/>
        <v>Frederikshavn80-84 år</v>
      </c>
      <c r="B422" s="241">
        <v>423</v>
      </c>
      <c r="C422" s="170" t="s">
        <v>234</v>
      </c>
      <c r="D422" s="170" t="s">
        <v>15</v>
      </c>
      <c r="E422" s="320">
        <v>2903</v>
      </c>
      <c r="F422" s="320">
        <v>3056</v>
      </c>
      <c r="G422" s="320">
        <v>3156</v>
      </c>
      <c r="H422" s="320">
        <v>3142</v>
      </c>
      <c r="I422" s="320">
        <v>3096</v>
      </c>
      <c r="J422" s="320">
        <v>3066</v>
      </c>
      <c r="K422" s="320">
        <v>2922</v>
      </c>
      <c r="L422" s="320">
        <v>2851</v>
      </c>
      <c r="M422" s="320">
        <v>2873</v>
      </c>
      <c r="N422" s="320">
        <v>2866</v>
      </c>
      <c r="O422" s="320">
        <v>2900</v>
      </c>
      <c r="P422" s="320">
        <v>2978</v>
      </c>
      <c r="Q422" s="320">
        <v>3034</v>
      </c>
      <c r="R422" s="320">
        <v>3048</v>
      </c>
      <c r="S422" s="320">
        <v>3089</v>
      </c>
      <c r="T422" s="320">
        <v>3161</v>
      </c>
      <c r="U422" s="320">
        <v>3231</v>
      </c>
      <c r="V422" s="320">
        <v>3249</v>
      </c>
      <c r="W422" s="320">
        <v>3354</v>
      </c>
      <c r="X422" s="320">
        <v>3420</v>
      </c>
      <c r="Y422" s="320">
        <v>3502</v>
      </c>
      <c r="Z422" s="320">
        <v>3612</v>
      </c>
      <c r="AA422" s="320">
        <v>3667</v>
      </c>
      <c r="AB422" s="320">
        <v>3594</v>
      </c>
      <c r="AC422" s="320">
        <v>3515</v>
      </c>
    </row>
    <row r="423" spans="1:29" ht="15" x14ac:dyDescent="0.2">
      <c r="A423" t="str">
        <f t="shared" si="8"/>
        <v>Frederikssund80-84 år</v>
      </c>
      <c r="B423" s="241">
        <v>424</v>
      </c>
      <c r="C423" s="170" t="s">
        <v>160</v>
      </c>
      <c r="D423" s="170" t="s">
        <v>15</v>
      </c>
      <c r="E423" s="320">
        <v>2230</v>
      </c>
      <c r="F423" s="320">
        <v>2359</v>
      </c>
      <c r="G423" s="320">
        <v>2429</v>
      </c>
      <c r="H423" s="320">
        <v>2437</v>
      </c>
      <c r="I423" s="320">
        <v>2383</v>
      </c>
      <c r="J423" s="320">
        <v>2330</v>
      </c>
      <c r="K423" s="320">
        <v>2252</v>
      </c>
      <c r="L423" s="320">
        <v>2174</v>
      </c>
      <c r="M423" s="320">
        <v>2181</v>
      </c>
      <c r="N423" s="320">
        <v>2187</v>
      </c>
      <c r="O423" s="320">
        <v>2176</v>
      </c>
      <c r="P423" s="320">
        <v>2204</v>
      </c>
      <c r="Q423" s="320">
        <v>2296</v>
      </c>
      <c r="R423" s="320">
        <v>2303</v>
      </c>
      <c r="S423" s="320">
        <v>2366</v>
      </c>
      <c r="T423" s="320">
        <v>2475</v>
      </c>
      <c r="U423" s="320">
        <v>2556</v>
      </c>
      <c r="V423" s="320">
        <v>2653</v>
      </c>
      <c r="W423" s="320">
        <v>2824</v>
      </c>
      <c r="X423" s="320">
        <v>3003</v>
      </c>
      <c r="Y423" s="320">
        <v>3141</v>
      </c>
      <c r="Z423" s="320">
        <v>3282</v>
      </c>
      <c r="AA423" s="320">
        <v>3331</v>
      </c>
      <c r="AB423" s="320">
        <v>3309</v>
      </c>
      <c r="AC423" s="320">
        <v>3209</v>
      </c>
    </row>
    <row r="424" spans="1:29" ht="15" x14ac:dyDescent="0.2">
      <c r="A424" t="str">
        <f t="shared" si="8"/>
        <v>Furesø80-84 år</v>
      </c>
      <c r="B424" s="241">
        <v>425</v>
      </c>
      <c r="C424" s="170" t="s">
        <v>161</v>
      </c>
      <c r="D424" s="170" t="s">
        <v>15</v>
      </c>
      <c r="E424" s="320">
        <v>1702</v>
      </c>
      <c r="F424" s="320">
        <v>1831</v>
      </c>
      <c r="G424" s="320">
        <v>1895</v>
      </c>
      <c r="H424" s="320">
        <v>1893</v>
      </c>
      <c r="I424" s="320">
        <v>1839</v>
      </c>
      <c r="J424" s="320">
        <v>1761</v>
      </c>
      <c r="K424" s="320">
        <v>1676</v>
      </c>
      <c r="L424" s="320">
        <v>1606</v>
      </c>
      <c r="M424" s="320">
        <v>1567</v>
      </c>
      <c r="N424" s="320">
        <v>1586</v>
      </c>
      <c r="O424" s="320">
        <v>1597</v>
      </c>
      <c r="P424" s="320">
        <v>1612</v>
      </c>
      <c r="Q424" s="320">
        <v>1638</v>
      </c>
      <c r="R424" s="320">
        <v>1682</v>
      </c>
      <c r="S424" s="320">
        <v>1686</v>
      </c>
      <c r="T424" s="320">
        <v>1732</v>
      </c>
      <c r="U424" s="320">
        <v>1780</v>
      </c>
      <c r="V424" s="320">
        <v>1841</v>
      </c>
      <c r="W424" s="320">
        <v>1933</v>
      </c>
      <c r="X424" s="320">
        <v>2046</v>
      </c>
      <c r="Y424" s="320">
        <v>2120</v>
      </c>
      <c r="Z424" s="320">
        <v>2229</v>
      </c>
      <c r="AA424" s="320">
        <v>2264</v>
      </c>
      <c r="AB424" s="320">
        <v>2260</v>
      </c>
      <c r="AC424" s="320">
        <v>2198</v>
      </c>
    </row>
    <row r="425" spans="1:29" ht="15" x14ac:dyDescent="0.2">
      <c r="A425" t="str">
        <f t="shared" si="8"/>
        <v>Gentofte80-84 år</v>
      </c>
      <c r="B425" s="241">
        <v>426</v>
      </c>
      <c r="C425" s="170" t="s">
        <v>162</v>
      </c>
      <c r="D425" s="170" t="s">
        <v>15</v>
      </c>
      <c r="E425" s="320">
        <v>2961</v>
      </c>
      <c r="F425" s="320">
        <v>3185</v>
      </c>
      <c r="G425" s="320">
        <v>3333</v>
      </c>
      <c r="H425" s="320">
        <v>3312</v>
      </c>
      <c r="I425" s="320">
        <v>3235</v>
      </c>
      <c r="J425" s="320">
        <v>3078</v>
      </c>
      <c r="K425" s="320">
        <v>2921</v>
      </c>
      <c r="L425" s="320">
        <v>2775</v>
      </c>
      <c r="M425" s="320">
        <v>2715</v>
      </c>
      <c r="N425" s="320">
        <v>2658</v>
      </c>
      <c r="O425" s="320">
        <v>2679</v>
      </c>
      <c r="P425" s="320">
        <v>2705</v>
      </c>
      <c r="Q425" s="320">
        <v>2739</v>
      </c>
      <c r="R425" s="320">
        <v>2780</v>
      </c>
      <c r="S425" s="320">
        <v>2849</v>
      </c>
      <c r="T425" s="320">
        <v>2934</v>
      </c>
      <c r="U425" s="320">
        <v>2992</v>
      </c>
      <c r="V425" s="320">
        <v>3078</v>
      </c>
      <c r="W425" s="320">
        <v>3186</v>
      </c>
      <c r="X425" s="320">
        <v>3339</v>
      </c>
      <c r="Y425" s="320">
        <v>3496</v>
      </c>
      <c r="Z425" s="320">
        <v>3689</v>
      </c>
      <c r="AA425" s="320">
        <v>3780</v>
      </c>
      <c r="AB425" s="320">
        <v>3773</v>
      </c>
      <c r="AC425" s="320">
        <v>3698</v>
      </c>
    </row>
    <row r="426" spans="1:29" ht="15" x14ac:dyDescent="0.2">
      <c r="A426" t="str">
        <f t="shared" si="8"/>
        <v>Gladsaxe80-84 år</v>
      </c>
      <c r="B426" s="241">
        <v>427</v>
      </c>
      <c r="C426" s="170" t="s">
        <v>163</v>
      </c>
      <c r="D426" s="170" t="s">
        <v>15</v>
      </c>
      <c r="E426" s="320">
        <v>1869</v>
      </c>
      <c r="F426" s="320">
        <v>1977</v>
      </c>
      <c r="G426" s="320">
        <v>2075</v>
      </c>
      <c r="H426" s="320">
        <v>2079</v>
      </c>
      <c r="I426" s="320">
        <v>2082</v>
      </c>
      <c r="J426" s="320">
        <v>2065</v>
      </c>
      <c r="K426" s="320">
        <v>2048</v>
      </c>
      <c r="L426" s="320">
        <v>2018</v>
      </c>
      <c r="M426" s="320">
        <v>2031</v>
      </c>
      <c r="N426" s="320">
        <v>2064</v>
      </c>
      <c r="O426" s="320">
        <v>2094</v>
      </c>
      <c r="P426" s="320">
        <v>2099</v>
      </c>
      <c r="Q426" s="320">
        <v>2130</v>
      </c>
      <c r="R426" s="320">
        <v>2159</v>
      </c>
      <c r="S426" s="320">
        <v>2201</v>
      </c>
      <c r="T426" s="320">
        <v>2252</v>
      </c>
      <c r="U426" s="320">
        <v>2285</v>
      </c>
      <c r="V426" s="320">
        <v>2339</v>
      </c>
      <c r="W426" s="320">
        <v>2443</v>
      </c>
      <c r="X426" s="320">
        <v>2499</v>
      </c>
      <c r="Y426" s="320">
        <v>2584</v>
      </c>
      <c r="Z426" s="320">
        <v>2699</v>
      </c>
      <c r="AA426" s="320">
        <v>2729</v>
      </c>
      <c r="AB426" s="320">
        <v>2681</v>
      </c>
      <c r="AC426" s="320">
        <v>2638</v>
      </c>
    </row>
    <row r="427" spans="1:29" ht="15" x14ac:dyDescent="0.2">
      <c r="A427" t="str">
        <f t="shared" si="8"/>
        <v>Glostrup80-84 år</v>
      </c>
      <c r="B427" s="241">
        <v>428</v>
      </c>
      <c r="C427" s="170" t="s">
        <v>164</v>
      </c>
      <c r="D427" s="170" t="s">
        <v>15</v>
      </c>
      <c r="E427" s="320">
        <v>719</v>
      </c>
      <c r="F427" s="320">
        <v>803</v>
      </c>
      <c r="G427" s="320">
        <v>819</v>
      </c>
      <c r="H427" s="320">
        <v>829</v>
      </c>
      <c r="I427" s="320">
        <v>822</v>
      </c>
      <c r="J427" s="320">
        <v>790</v>
      </c>
      <c r="K427" s="320">
        <v>735</v>
      </c>
      <c r="L427" s="320">
        <v>711</v>
      </c>
      <c r="M427" s="320">
        <v>688</v>
      </c>
      <c r="N427" s="320">
        <v>689</v>
      </c>
      <c r="O427" s="320">
        <v>694</v>
      </c>
      <c r="P427" s="320">
        <v>707</v>
      </c>
      <c r="Q427" s="320">
        <v>727</v>
      </c>
      <c r="R427" s="320">
        <v>764</v>
      </c>
      <c r="S427" s="320">
        <v>771</v>
      </c>
      <c r="T427" s="320">
        <v>797</v>
      </c>
      <c r="U427" s="320">
        <v>820</v>
      </c>
      <c r="V427" s="320">
        <v>840</v>
      </c>
      <c r="W427" s="320">
        <v>870</v>
      </c>
      <c r="X427" s="320">
        <v>915</v>
      </c>
      <c r="Y427" s="320">
        <v>969</v>
      </c>
      <c r="Z427" s="320">
        <v>1040</v>
      </c>
      <c r="AA427" s="320">
        <v>1067</v>
      </c>
      <c r="AB427" s="320">
        <v>1050</v>
      </c>
      <c r="AC427" s="320">
        <v>1046</v>
      </c>
    </row>
    <row r="428" spans="1:29" ht="15" x14ac:dyDescent="0.2">
      <c r="A428" t="str">
        <f t="shared" si="8"/>
        <v>Greve80-84 år</v>
      </c>
      <c r="B428" s="241">
        <v>429</v>
      </c>
      <c r="C428" s="170" t="s">
        <v>178</v>
      </c>
      <c r="D428" s="170" t="s">
        <v>15</v>
      </c>
      <c r="E428" s="320">
        <v>2296</v>
      </c>
      <c r="F428" s="320">
        <v>2442</v>
      </c>
      <c r="G428" s="320">
        <v>2502</v>
      </c>
      <c r="H428" s="320">
        <v>2447</v>
      </c>
      <c r="I428" s="320">
        <v>2333</v>
      </c>
      <c r="J428" s="320">
        <v>2251</v>
      </c>
      <c r="K428" s="320">
        <v>2104</v>
      </c>
      <c r="L428" s="320">
        <v>1977</v>
      </c>
      <c r="M428" s="320">
        <v>1902</v>
      </c>
      <c r="N428" s="320">
        <v>1880</v>
      </c>
      <c r="O428" s="320">
        <v>1858</v>
      </c>
      <c r="P428" s="320">
        <v>1825</v>
      </c>
      <c r="Q428" s="320">
        <v>1829</v>
      </c>
      <c r="R428" s="320">
        <v>1840</v>
      </c>
      <c r="S428" s="320">
        <v>1843</v>
      </c>
      <c r="T428" s="320">
        <v>1872</v>
      </c>
      <c r="U428" s="320">
        <v>1964</v>
      </c>
      <c r="V428" s="320">
        <v>2037</v>
      </c>
      <c r="W428" s="320">
        <v>2158</v>
      </c>
      <c r="X428" s="320">
        <v>2285</v>
      </c>
      <c r="Y428" s="320">
        <v>2417</v>
      </c>
      <c r="Z428" s="320">
        <v>2571</v>
      </c>
      <c r="AA428" s="320">
        <v>2665</v>
      </c>
      <c r="AB428" s="320">
        <v>2667</v>
      </c>
      <c r="AC428" s="320">
        <v>2641</v>
      </c>
    </row>
    <row r="429" spans="1:29" ht="15" x14ac:dyDescent="0.2">
      <c r="A429" t="str">
        <f t="shared" si="8"/>
        <v>Gribskov80-84 år</v>
      </c>
      <c r="B429" s="241">
        <v>430</v>
      </c>
      <c r="C429" s="170" t="s">
        <v>165</v>
      </c>
      <c r="D429" s="170" t="s">
        <v>15</v>
      </c>
      <c r="E429" s="320">
        <v>2272</v>
      </c>
      <c r="F429" s="320">
        <v>2470</v>
      </c>
      <c r="G429" s="320">
        <v>2546</v>
      </c>
      <c r="H429" s="320">
        <v>2603</v>
      </c>
      <c r="I429" s="320">
        <v>2535</v>
      </c>
      <c r="J429" s="320">
        <v>2446</v>
      </c>
      <c r="K429" s="320">
        <v>2315</v>
      </c>
      <c r="L429" s="320">
        <v>2272</v>
      </c>
      <c r="M429" s="320">
        <v>2200</v>
      </c>
      <c r="N429" s="320">
        <v>2199</v>
      </c>
      <c r="O429" s="320">
        <v>2201</v>
      </c>
      <c r="P429" s="320">
        <v>2269</v>
      </c>
      <c r="Q429" s="320">
        <v>2325</v>
      </c>
      <c r="R429" s="320">
        <v>2389</v>
      </c>
      <c r="S429" s="320">
        <v>2456</v>
      </c>
      <c r="T429" s="320">
        <v>2525</v>
      </c>
      <c r="U429" s="320">
        <v>2606</v>
      </c>
      <c r="V429" s="320">
        <v>2674</v>
      </c>
      <c r="W429" s="320">
        <v>2775</v>
      </c>
      <c r="X429" s="320">
        <v>2896</v>
      </c>
      <c r="Y429" s="320">
        <v>3022</v>
      </c>
      <c r="Z429" s="320">
        <v>3145</v>
      </c>
      <c r="AA429" s="320">
        <v>3184</v>
      </c>
      <c r="AB429" s="320">
        <v>3171</v>
      </c>
      <c r="AC429" s="320">
        <v>3097</v>
      </c>
    </row>
    <row r="430" spans="1:29" ht="15" x14ac:dyDescent="0.2">
      <c r="A430" t="str">
        <f t="shared" si="8"/>
        <v>Guldborgsund80-84 år</v>
      </c>
      <c r="B430" s="241">
        <v>431</v>
      </c>
      <c r="C430" s="170" t="s">
        <v>179</v>
      </c>
      <c r="D430" s="170" t="s">
        <v>15</v>
      </c>
      <c r="E430" s="320">
        <v>2831</v>
      </c>
      <c r="F430" s="320">
        <v>3015</v>
      </c>
      <c r="G430" s="320">
        <v>3160</v>
      </c>
      <c r="H430" s="320">
        <v>3142</v>
      </c>
      <c r="I430" s="320">
        <v>3099</v>
      </c>
      <c r="J430" s="320">
        <v>3032</v>
      </c>
      <c r="K430" s="320">
        <v>2935</v>
      </c>
      <c r="L430" s="320">
        <v>2879</v>
      </c>
      <c r="M430" s="320">
        <v>2883</v>
      </c>
      <c r="N430" s="320">
        <v>2879</v>
      </c>
      <c r="O430" s="320">
        <v>2888</v>
      </c>
      <c r="P430" s="320">
        <v>2896</v>
      </c>
      <c r="Q430" s="320">
        <v>2882</v>
      </c>
      <c r="R430" s="320">
        <v>2915</v>
      </c>
      <c r="S430" s="320">
        <v>2942</v>
      </c>
      <c r="T430" s="320">
        <v>2965</v>
      </c>
      <c r="U430" s="320">
        <v>2995</v>
      </c>
      <c r="V430" s="320">
        <v>3044</v>
      </c>
      <c r="W430" s="320">
        <v>3124</v>
      </c>
      <c r="X430" s="320">
        <v>3198</v>
      </c>
      <c r="Y430" s="320">
        <v>3294</v>
      </c>
      <c r="Z430" s="320">
        <v>3426</v>
      </c>
      <c r="AA430" s="320">
        <v>3457</v>
      </c>
      <c r="AB430" s="320">
        <v>3378</v>
      </c>
      <c r="AC430" s="320">
        <v>3289</v>
      </c>
    </row>
    <row r="431" spans="1:29" ht="15" x14ac:dyDescent="0.2">
      <c r="A431" t="str">
        <f t="shared" si="8"/>
        <v>Haderslev80-84 år</v>
      </c>
      <c r="B431" s="241">
        <v>432</v>
      </c>
      <c r="C431" s="170" t="s">
        <v>199</v>
      </c>
      <c r="D431" s="170" t="s">
        <v>15</v>
      </c>
      <c r="E431" s="320">
        <v>2280</v>
      </c>
      <c r="F431" s="320">
        <v>2387</v>
      </c>
      <c r="G431" s="320">
        <v>2434</v>
      </c>
      <c r="H431" s="320">
        <v>2478</v>
      </c>
      <c r="I431" s="320">
        <v>2466</v>
      </c>
      <c r="J431" s="320">
        <v>2391</v>
      </c>
      <c r="K431" s="320">
        <v>2346</v>
      </c>
      <c r="L431" s="320">
        <v>2336</v>
      </c>
      <c r="M431" s="320">
        <v>2403</v>
      </c>
      <c r="N431" s="320">
        <v>2441</v>
      </c>
      <c r="O431" s="320">
        <v>2469</v>
      </c>
      <c r="P431" s="320">
        <v>2529</v>
      </c>
      <c r="Q431" s="320">
        <v>2587</v>
      </c>
      <c r="R431" s="320">
        <v>2583</v>
      </c>
      <c r="S431" s="320">
        <v>2614</v>
      </c>
      <c r="T431" s="320">
        <v>2663</v>
      </c>
      <c r="U431" s="320">
        <v>2707</v>
      </c>
      <c r="V431" s="320">
        <v>2766</v>
      </c>
      <c r="W431" s="320">
        <v>2829</v>
      </c>
      <c r="X431" s="320">
        <v>2904</v>
      </c>
      <c r="Y431" s="320">
        <v>2995</v>
      </c>
      <c r="Z431" s="320">
        <v>3073</v>
      </c>
      <c r="AA431" s="320">
        <v>3123</v>
      </c>
      <c r="AB431" s="320">
        <v>3098</v>
      </c>
      <c r="AC431" s="320">
        <v>3035</v>
      </c>
    </row>
    <row r="432" spans="1:29" ht="15" x14ac:dyDescent="0.2">
      <c r="A432" t="str">
        <f t="shared" si="8"/>
        <v>Halsnæs80-84 år</v>
      </c>
      <c r="B432" s="241">
        <v>433</v>
      </c>
      <c r="C432" s="170" t="s">
        <v>276</v>
      </c>
      <c r="D432" s="170" t="s">
        <v>15</v>
      </c>
      <c r="E432" s="320">
        <v>1543</v>
      </c>
      <c r="F432" s="320">
        <v>1733</v>
      </c>
      <c r="G432" s="320">
        <v>1807</v>
      </c>
      <c r="H432" s="320">
        <v>1862</v>
      </c>
      <c r="I432" s="320">
        <v>1836</v>
      </c>
      <c r="J432" s="320">
        <v>1803</v>
      </c>
      <c r="K432" s="320">
        <v>1725</v>
      </c>
      <c r="L432" s="320">
        <v>1694</v>
      </c>
      <c r="M432" s="320">
        <v>1690</v>
      </c>
      <c r="N432" s="320">
        <v>1702</v>
      </c>
      <c r="O432" s="320">
        <v>1700</v>
      </c>
      <c r="P432" s="320">
        <v>1718</v>
      </c>
      <c r="Q432" s="320">
        <v>1762</v>
      </c>
      <c r="R432" s="320">
        <v>1786</v>
      </c>
      <c r="S432" s="320">
        <v>1824</v>
      </c>
      <c r="T432" s="320">
        <v>1875</v>
      </c>
      <c r="U432" s="320">
        <v>1930</v>
      </c>
      <c r="V432" s="320">
        <v>1983</v>
      </c>
      <c r="W432" s="320">
        <v>2056</v>
      </c>
      <c r="X432" s="320">
        <v>2140</v>
      </c>
      <c r="Y432" s="320">
        <v>2226</v>
      </c>
      <c r="Z432" s="320">
        <v>2287</v>
      </c>
      <c r="AA432" s="320">
        <v>2339</v>
      </c>
      <c r="AB432" s="320">
        <v>2337</v>
      </c>
      <c r="AC432" s="320">
        <v>2272</v>
      </c>
    </row>
    <row r="433" spans="1:29" ht="15" x14ac:dyDescent="0.2">
      <c r="A433" t="str">
        <f t="shared" si="8"/>
        <v>Hedensted80-84 år</v>
      </c>
      <c r="B433" s="241">
        <v>434</v>
      </c>
      <c r="C433" s="170" t="s">
        <v>216</v>
      </c>
      <c r="D433" s="170" t="s">
        <v>15</v>
      </c>
      <c r="E433" s="320">
        <v>1684</v>
      </c>
      <c r="F433" s="320">
        <v>1828</v>
      </c>
      <c r="G433" s="320">
        <v>1873</v>
      </c>
      <c r="H433" s="320">
        <v>1932</v>
      </c>
      <c r="I433" s="320">
        <v>1896</v>
      </c>
      <c r="J433" s="320">
        <v>1894</v>
      </c>
      <c r="K433" s="320">
        <v>1813</v>
      </c>
      <c r="L433" s="320">
        <v>1810</v>
      </c>
      <c r="M433" s="320">
        <v>1782</v>
      </c>
      <c r="N433" s="320">
        <v>1820</v>
      </c>
      <c r="O433" s="320">
        <v>1843</v>
      </c>
      <c r="P433" s="320">
        <v>1932</v>
      </c>
      <c r="Q433" s="320">
        <v>1949</v>
      </c>
      <c r="R433" s="320">
        <v>2003</v>
      </c>
      <c r="S433" s="320">
        <v>2041</v>
      </c>
      <c r="T433" s="320">
        <v>2076</v>
      </c>
      <c r="U433" s="320">
        <v>2088</v>
      </c>
      <c r="V433" s="320">
        <v>2177</v>
      </c>
      <c r="W433" s="320">
        <v>2233</v>
      </c>
      <c r="X433" s="320">
        <v>2347</v>
      </c>
      <c r="Y433" s="320">
        <v>2456</v>
      </c>
      <c r="Z433" s="320">
        <v>2596</v>
      </c>
      <c r="AA433" s="320">
        <v>2636</v>
      </c>
      <c r="AB433" s="320">
        <v>2670</v>
      </c>
      <c r="AC433" s="320">
        <v>2645</v>
      </c>
    </row>
    <row r="434" spans="1:29" ht="15" x14ac:dyDescent="0.2">
      <c r="A434" t="str">
        <f t="shared" si="8"/>
        <v>Helsingør80-84 år</v>
      </c>
      <c r="B434" s="241">
        <v>435</v>
      </c>
      <c r="C434" s="170" t="s">
        <v>166</v>
      </c>
      <c r="D434" s="170" t="s">
        <v>15</v>
      </c>
      <c r="E434" s="320">
        <v>3044</v>
      </c>
      <c r="F434" s="320">
        <v>3289</v>
      </c>
      <c r="G434" s="320">
        <v>3402</v>
      </c>
      <c r="H434" s="320">
        <v>3443</v>
      </c>
      <c r="I434" s="320">
        <v>3354</v>
      </c>
      <c r="J434" s="320">
        <v>3232</v>
      </c>
      <c r="K434" s="320">
        <v>3077</v>
      </c>
      <c r="L434" s="320">
        <v>2956</v>
      </c>
      <c r="M434" s="320">
        <v>2954</v>
      </c>
      <c r="N434" s="320">
        <v>2966</v>
      </c>
      <c r="O434" s="320">
        <v>3049</v>
      </c>
      <c r="P434" s="320">
        <v>3116</v>
      </c>
      <c r="Q434" s="320">
        <v>3185</v>
      </c>
      <c r="R434" s="320">
        <v>3222</v>
      </c>
      <c r="S434" s="320">
        <v>3253</v>
      </c>
      <c r="T434" s="320">
        <v>3364</v>
      </c>
      <c r="U434" s="320">
        <v>3461</v>
      </c>
      <c r="V434" s="320">
        <v>3565</v>
      </c>
      <c r="W434" s="320">
        <v>3720</v>
      </c>
      <c r="X434" s="320">
        <v>3907</v>
      </c>
      <c r="Y434" s="320">
        <v>4069</v>
      </c>
      <c r="Z434" s="320">
        <v>4247</v>
      </c>
      <c r="AA434" s="320">
        <v>4385</v>
      </c>
      <c r="AB434" s="320">
        <v>4399</v>
      </c>
      <c r="AC434" s="320">
        <v>4308</v>
      </c>
    </row>
    <row r="435" spans="1:29" ht="15" x14ac:dyDescent="0.2">
      <c r="A435" t="str">
        <f t="shared" si="8"/>
        <v>Herlev80-84 år</v>
      </c>
      <c r="B435" s="241">
        <v>436</v>
      </c>
      <c r="C435" s="170" t="s">
        <v>167</v>
      </c>
      <c r="D435" s="170" t="s">
        <v>15</v>
      </c>
      <c r="E435" s="320">
        <v>871</v>
      </c>
      <c r="F435" s="320">
        <v>901</v>
      </c>
      <c r="G435" s="320">
        <v>913</v>
      </c>
      <c r="H435" s="320">
        <v>953</v>
      </c>
      <c r="I435" s="320">
        <v>930</v>
      </c>
      <c r="J435" s="320">
        <v>963</v>
      </c>
      <c r="K435" s="320">
        <v>962</v>
      </c>
      <c r="L435" s="320">
        <v>985</v>
      </c>
      <c r="M435" s="320">
        <v>990</v>
      </c>
      <c r="N435" s="320">
        <v>1030</v>
      </c>
      <c r="O435" s="320">
        <v>1025</v>
      </c>
      <c r="P435" s="320">
        <v>1052</v>
      </c>
      <c r="Q435" s="320">
        <v>1061</v>
      </c>
      <c r="R435" s="320">
        <v>1093</v>
      </c>
      <c r="S435" s="320">
        <v>1107</v>
      </c>
      <c r="T435" s="320">
        <v>1137</v>
      </c>
      <c r="U435" s="320">
        <v>1144</v>
      </c>
      <c r="V435" s="320">
        <v>1155</v>
      </c>
      <c r="W435" s="320">
        <v>1170</v>
      </c>
      <c r="X435" s="320">
        <v>1203</v>
      </c>
      <c r="Y435" s="320">
        <v>1238</v>
      </c>
      <c r="Z435" s="320">
        <v>1304</v>
      </c>
      <c r="AA435" s="320">
        <v>1325</v>
      </c>
      <c r="AB435" s="320">
        <v>1317</v>
      </c>
      <c r="AC435" s="320">
        <v>1293</v>
      </c>
    </row>
    <row r="436" spans="1:29" ht="15" x14ac:dyDescent="0.2">
      <c r="A436" t="str">
        <f t="shared" si="8"/>
        <v>Herning80-84 år</v>
      </c>
      <c r="B436" s="241">
        <v>437</v>
      </c>
      <c r="C436" s="170" t="s">
        <v>217</v>
      </c>
      <c r="D436" s="170" t="s">
        <v>15</v>
      </c>
      <c r="E436" s="320">
        <v>3122</v>
      </c>
      <c r="F436" s="320">
        <v>3334</v>
      </c>
      <c r="G436" s="320">
        <v>3449</v>
      </c>
      <c r="H436" s="320">
        <v>3559</v>
      </c>
      <c r="I436" s="320">
        <v>3576</v>
      </c>
      <c r="J436" s="320">
        <v>3551</v>
      </c>
      <c r="K436" s="320">
        <v>3475</v>
      </c>
      <c r="L436" s="320">
        <v>3437</v>
      </c>
      <c r="M436" s="320">
        <v>3455</v>
      </c>
      <c r="N436" s="320">
        <v>3477</v>
      </c>
      <c r="O436" s="320">
        <v>3476</v>
      </c>
      <c r="P436" s="320">
        <v>3505</v>
      </c>
      <c r="Q436" s="320">
        <v>3571</v>
      </c>
      <c r="R436" s="320">
        <v>3599</v>
      </c>
      <c r="S436" s="320">
        <v>3657</v>
      </c>
      <c r="T436" s="320">
        <v>3736</v>
      </c>
      <c r="U436" s="320">
        <v>3828</v>
      </c>
      <c r="V436" s="320">
        <v>3897</v>
      </c>
      <c r="W436" s="320">
        <v>4018</v>
      </c>
      <c r="X436" s="320">
        <v>4200</v>
      </c>
      <c r="Y436" s="320">
        <v>4344</v>
      </c>
      <c r="Z436" s="320">
        <v>4514</v>
      </c>
      <c r="AA436" s="320">
        <v>4604</v>
      </c>
      <c r="AB436" s="320">
        <v>4595</v>
      </c>
      <c r="AC436" s="320">
        <v>4542</v>
      </c>
    </row>
    <row r="437" spans="1:29" ht="15" x14ac:dyDescent="0.2">
      <c r="A437" t="str">
        <f t="shared" si="8"/>
        <v>Hillerød80-84 år</v>
      </c>
      <c r="B437" s="241">
        <v>438</v>
      </c>
      <c r="C437" s="170" t="s">
        <v>168</v>
      </c>
      <c r="D437" s="170" t="s">
        <v>15</v>
      </c>
      <c r="E437" s="320">
        <v>1884</v>
      </c>
      <c r="F437" s="320">
        <v>2041</v>
      </c>
      <c r="G437" s="320">
        <v>2139</v>
      </c>
      <c r="H437" s="320">
        <v>2187</v>
      </c>
      <c r="I437" s="320">
        <v>2134</v>
      </c>
      <c r="J437" s="320">
        <v>2099</v>
      </c>
      <c r="K437" s="320">
        <v>2013</v>
      </c>
      <c r="L437" s="320">
        <v>1927</v>
      </c>
      <c r="M437" s="320">
        <v>1893</v>
      </c>
      <c r="N437" s="320">
        <v>1906</v>
      </c>
      <c r="O437" s="320">
        <v>1935</v>
      </c>
      <c r="P437" s="320">
        <v>1974</v>
      </c>
      <c r="Q437" s="320">
        <v>2033</v>
      </c>
      <c r="R437" s="320">
        <v>2095</v>
      </c>
      <c r="S437" s="320">
        <v>2181</v>
      </c>
      <c r="T437" s="320">
        <v>2287</v>
      </c>
      <c r="U437" s="320">
        <v>2387</v>
      </c>
      <c r="V437" s="320">
        <v>2488</v>
      </c>
      <c r="W437" s="320">
        <v>2603</v>
      </c>
      <c r="X437" s="320">
        <v>2739</v>
      </c>
      <c r="Y437" s="320">
        <v>2832</v>
      </c>
      <c r="Z437" s="320">
        <v>2971</v>
      </c>
      <c r="AA437" s="320">
        <v>3065</v>
      </c>
      <c r="AB437" s="320">
        <v>3082</v>
      </c>
      <c r="AC437" s="320">
        <v>3039</v>
      </c>
    </row>
    <row r="438" spans="1:29" ht="15" x14ac:dyDescent="0.2">
      <c r="A438" t="str">
        <f t="shared" si="8"/>
        <v>Hjørring80-84 år</v>
      </c>
      <c r="B438" s="241">
        <v>439</v>
      </c>
      <c r="C438" s="170" t="s">
        <v>235</v>
      </c>
      <c r="D438" s="170" t="s">
        <v>15</v>
      </c>
      <c r="E438" s="320">
        <v>2648</v>
      </c>
      <c r="F438" s="320">
        <v>2793</v>
      </c>
      <c r="G438" s="320">
        <v>2898</v>
      </c>
      <c r="H438" s="320">
        <v>2988</v>
      </c>
      <c r="I438" s="320">
        <v>2971</v>
      </c>
      <c r="J438" s="320">
        <v>2917</v>
      </c>
      <c r="K438" s="320">
        <v>2889</v>
      </c>
      <c r="L438" s="320">
        <v>2878</v>
      </c>
      <c r="M438" s="320">
        <v>2857</v>
      </c>
      <c r="N438" s="320">
        <v>2869</v>
      </c>
      <c r="O438" s="320">
        <v>2928</v>
      </c>
      <c r="P438" s="320">
        <v>2996</v>
      </c>
      <c r="Q438" s="320">
        <v>3028</v>
      </c>
      <c r="R438" s="320">
        <v>3058</v>
      </c>
      <c r="S438" s="320">
        <v>3085</v>
      </c>
      <c r="T438" s="320">
        <v>3147</v>
      </c>
      <c r="U438" s="320">
        <v>3173</v>
      </c>
      <c r="V438" s="320">
        <v>3195</v>
      </c>
      <c r="W438" s="320">
        <v>3293</v>
      </c>
      <c r="X438" s="320">
        <v>3383</v>
      </c>
      <c r="Y438" s="320">
        <v>3426</v>
      </c>
      <c r="Z438" s="320">
        <v>3516</v>
      </c>
      <c r="AA438" s="320">
        <v>3577</v>
      </c>
      <c r="AB438" s="320">
        <v>3469</v>
      </c>
      <c r="AC438" s="320">
        <v>3374</v>
      </c>
    </row>
    <row r="439" spans="1:29" ht="15" x14ac:dyDescent="0.2">
      <c r="A439" t="str">
        <f t="shared" si="8"/>
        <v>Holbæk80-84 år</v>
      </c>
      <c r="B439" s="241">
        <v>440</v>
      </c>
      <c r="C439" s="170" t="s">
        <v>180</v>
      </c>
      <c r="D439" s="170" t="s">
        <v>15</v>
      </c>
      <c r="E439" s="320">
        <v>2744</v>
      </c>
      <c r="F439" s="320">
        <v>3022</v>
      </c>
      <c r="G439" s="320">
        <v>3172</v>
      </c>
      <c r="H439" s="320">
        <v>3268</v>
      </c>
      <c r="I439" s="320">
        <v>3253</v>
      </c>
      <c r="J439" s="320">
        <v>3290</v>
      </c>
      <c r="K439" s="320">
        <v>3185</v>
      </c>
      <c r="L439" s="320">
        <v>3190</v>
      </c>
      <c r="M439" s="320">
        <v>3206</v>
      </c>
      <c r="N439" s="320">
        <v>3201</v>
      </c>
      <c r="O439" s="320">
        <v>3202</v>
      </c>
      <c r="P439" s="320">
        <v>3247</v>
      </c>
      <c r="Q439" s="320">
        <v>3252</v>
      </c>
      <c r="R439" s="320">
        <v>3290</v>
      </c>
      <c r="S439" s="320">
        <v>3403</v>
      </c>
      <c r="T439" s="320">
        <v>3475</v>
      </c>
      <c r="U439" s="320">
        <v>3539</v>
      </c>
      <c r="V439" s="320">
        <v>3629</v>
      </c>
      <c r="W439" s="320">
        <v>3759</v>
      </c>
      <c r="X439" s="320">
        <v>3894</v>
      </c>
      <c r="Y439" s="320">
        <v>4069</v>
      </c>
      <c r="Z439" s="320">
        <v>4289</v>
      </c>
      <c r="AA439" s="320">
        <v>4405</v>
      </c>
      <c r="AB439" s="320">
        <v>4421</v>
      </c>
      <c r="AC439" s="320">
        <v>4362</v>
      </c>
    </row>
    <row r="440" spans="1:29" ht="15" x14ac:dyDescent="0.2">
      <c r="A440" t="str">
        <f t="shared" si="8"/>
        <v>Holstebro80-84 år</v>
      </c>
      <c r="B440" s="241">
        <v>441</v>
      </c>
      <c r="C440" s="170" t="s">
        <v>218</v>
      </c>
      <c r="D440" s="170" t="s">
        <v>15</v>
      </c>
      <c r="E440" s="320">
        <v>2086</v>
      </c>
      <c r="F440" s="320">
        <v>2275</v>
      </c>
      <c r="G440" s="320">
        <v>2379</v>
      </c>
      <c r="H440" s="320">
        <v>2405</v>
      </c>
      <c r="I440" s="320">
        <v>2426</v>
      </c>
      <c r="J440" s="320">
        <v>2427</v>
      </c>
      <c r="K440" s="320">
        <v>2367</v>
      </c>
      <c r="L440" s="320">
        <v>2366</v>
      </c>
      <c r="M440" s="320">
        <v>2441</v>
      </c>
      <c r="N440" s="320">
        <v>2466</v>
      </c>
      <c r="O440" s="320">
        <v>2454</v>
      </c>
      <c r="P440" s="320">
        <v>2516</v>
      </c>
      <c r="Q440" s="320">
        <v>2506</v>
      </c>
      <c r="R440" s="320">
        <v>2473</v>
      </c>
      <c r="S440" s="320">
        <v>2495</v>
      </c>
      <c r="T440" s="320">
        <v>2561</v>
      </c>
      <c r="U440" s="320">
        <v>2571</v>
      </c>
      <c r="V440" s="320">
        <v>2631</v>
      </c>
      <c r="W440" s="320">
        <v>2753</v>
      </c>
      <c r="X440" s="320">
        <v>2841</v>
      </c>
      <c r="Y440" s="320">
        <v>2889</v>
      </c>
      <c r="Z440" s="320">
        <v>2978</v>
      </c>
      <c r="AA440" s="320">
        <v>3014</v>
      </c>
      <c r="AB440" s="320">
        <v>2923</v>
      </c>
      <c r="AC440" s="320">
        <v>2869</v>
      </c>
    </row>
    <row r="441" spans="1:29" ht="15" x14ac:dyDescent="0.2">
      <c r="A441" t="str">
        <f t="shared" si="8"/>
        <v>Horsens80-84 år</v>
      </c>
      <c r="B441" s="241">
        <v>442</v>
      </c>
      <c r="C441" s="170" t="s">
        <v>219</v>
      </c>
      <c r="D441" s="170" t="s">
        <v>15</v>
      </c>
      <c r="E441" s="320">
        <v>3010</v>
      </c>
      <c r="F441" s="320">
        <v>3283</v>
      </c>
      <c r="G441" s="320">
        <v>3514</v>
      </c>
      <c r="H441" s="320">
        <v>3596</v>
      </c>
      <c r="I441" s="320">
        <v>3615</v>
      </c>
      <c r="J441" s="320">
        <v>3582</v>
      </c>
      <c r="K441" s="320">
        <v>3562</v>
      </c>
      <c r="L441" s="320">
        <v>3552</v>
      </c>
      <c r="M441" s="320">
        <v>3577</v>
      </c>
      <c r="N441" s="320">
        <v>3612</v>
      </c>
      <c r="O441" s="320">
        <v>3665</v>
      </c>
      <c r="P441" s="320">
        <v>3677</v>
      </c>
      <c r="Q441" s="320">
        <v>3711</v>
      </c>
      <c r="R441" s="320">
        <v>3756</v>
      </c>
      <c r="S441" s="320">
        <v>3784</v>
      </c>
      <c r="T441" s="320">
        <v>3848</v>
      </c>
      <c r="U441" s="320">
        <v>3920</v>
      </c>
      <c r="V441" s="320">
        <v>4057</v>
      </c>
      <c r="W441" s="320">
        <v>4247</v>
      </c>
      <c r="X441" s="320">
        <v>4468</v>
      </c>
      <c r="Y441" s="320">
        <v>4661</v>
      </c>
      <c r="Z441" s="320">
        <v>4892</v>
      </c>
      <c r="AA441" s="320">
        <v>4993</v>
      </c>
      <c r="AB441" s="320">
        <v>5010</v>
      </c>
      <c r="AC441" s="320">
        <v>4966</v>
      </c>
    </row>
    <row r="442" spans="1:29" ht="15" x14ac:dyDescent="0.2">
      <c r="A442" t="str">
        <f t="shared" si="8"/>
        <v>Hvidovre80-84 år</v>
      </c>
      <c r="B442" s="241">
        <v>443</v>
      </c>
      <c r="C442" s="170" t="s">
        <v>169</v>
      </c>
      <c r="D442" s="170" t="s">
        <v>15</v>
      </c>
      <c r="E442" s="320">
        <v>1582</v>
      </c>
      <c r="F442" s="320">
        <v>1662</v>
      </c>
      <c r="G442" s="320">
        <v>1690</v>
      </c>
      <c r="H442" s="320">
        <v>1721</v>
      </c>
      <c r="I442" s="320">
        <v>1673</v>
      </c>
      <c r="J442" s="320">
        <v>1685</v>
      </c>
      <c r="K442" s="320">
        <v>1615</v>
      </c>
      <c r="L442" s="320">
        <v>1609</v>
      </c>
      <c r="M442" s="320">
        <v>1613</v>
      </c>
      <c r="N442" s="320">
        <v>1630</v>
      </c>
      <c r="O442" s="320">
        <v>1647</v>
      </c>
      <c r="P442" s="320">
        <v>1738</v>
      </c>
      <c r="Q442" s="320">
        <v>1793</v>
      </c>
      <c r="R442" s="320">
        <v>1854</v>
      </c>
      <c r="S442" s="320">
        <v>1878</v>
      </c>
      <c r="T442" s="320">
        <v>1926</v>
      </c>
      <c r="U442" s="320">
        <v>1936</v>
      </c>
      <c r="V442" s="320">
        <v>1941</v>
      </c>
      <c r="W442" s="320">
        <v>2014</v>
      </c>
      <c r="X442" s="320">
        <v>2091</v>
      </c>
      <c r="Y442" s="320">
        <v>2156</v>
      </c>
      <c r="Z442" s="320">
        <v>2239</v>
      </c>
      <c r="AA442" s="320">
        <v>2288</v>
      </c>
      <c r="AB442" s="320">
        <v>2239</v>
      </c>
      <c r="AC442" s="320">
        <v>2212</v>
      </c>
    </row>
    <row r="443" spans="1:29" ht="15" x14ac:dyDescent="0.2">
      <c r="A443" t="str">
        <f t="shared" si="8"/>
        <v>Høje-Taastrup80-84 år</v>
      </c>
      <c r="B443" s="241">
        <v>444</v>
      </c>
      <c r="C443" s="170" t="s">
        <v>19</v>
      </c>
      <c r="D443" s="170" t="s">
        <v>15</v>
      </c>
      <c r="E443" s="320">
        <v>1779</v>
      </c>
      <c r="F443" s="320">
        <v>1916</v>
      </c>
      <c r="G443" s="320">
        <v>1923</v>
      </c>
      <c r="H443" s="320">
        <v>1932</v>
      </c>
      <c r="I443" s="320">
        <v>1860</v>
      </c>
      <c r="J443" s="320">
        <v>1774</v>
      </c>
      <c r="K443" s="320">
        <v>1662</v>
      </c>
      <c r="L443" s="320">
        <v>1610</v>
      </c>
      <c r="M443" s="320">
        <v>1570</v>
      </c>
      <c r="N443" s="320">
        <v>1553</v>
      </c>
      <c r="O443" s="320">
        <v>1575</v>
      </c>
      <c r="P443" s="320">
        <v>1619</v>
      </c>
      <c r="Q443" s="320">
        <v>1643</v>
      </c>
      <c r="R443" s="320">
        <v>1667</v>
      </c>
      <c r="S443" s="320">
        <v>1724</v>
      </c>
      <c r="T443" s="320">
        <v>1787</v>
      </c>
      <c r="U443" s="320">
        <v>1793</v>
      </c>
      <c r="V443" s="320">
        <v>1856</v>
      </c>
      <c r="W443" s="320">
        <v>1937</v>
      </c>
      <c r="X443" s="320">
        <v>2019</v>
      </c>
      <c r="Y443" s="320">
        <v>2110</v>
      </c>
      <c r="Z443" s="320">
        <v>2250</v>
      </c>
      <c r="AA443" s="320">
        <v>2321</v>
      </c>
      <c r="AB443" s="320">
        <v>2338</v>
      </c>
      <c r="AC443" s="320">
        <v>2313</v>
      </c>
    </row>
    <row r="444" spans="1:29" ht="15" x14ac:dyDescent="0.2">
      <c r="A444" t="str">
        <f t="shared" si="8"/>
        <v>Hørsholm80-84 år</v>
      </c>
      <c r="B444" s="241">
        <v>445</v>
      </c>
      <c r="C444" s="170" t="s">
        <v>170</v>
      </c>
      <c r="D444" s="170" t="s">
        <v>15</v>
      </c>
      <c r="E444" s="320">
        <v>1481</v>
      </c>
      <c r="F444" s="320">
        <v>1577</v>
      </c>
      <c r="G444" s="320">
        <v>1629</v>
      </c>
      <c r="H444" s="320">
        <v>1562</v>
      </c>
      <c r="I444" s="320">
        <v>1523</v>
      </c>
      <c r="J444" s="320">
        <v>1466</v>
      </c>
      <c r="K444" s="320">
        <v>1365</v>
      </c>
      <c r="L444" s="320">
        <v>1294</v>
      </c>
      <c r="M444" s="320">
        <v>1259</v>
      </c>
      <c r="N444" s="320">
        <v>1238</v>
      </c>
      <c r="O444" s="320">
        <v>1237</v>
      </c>
      <c r="P444" s="320">
        <v>1233</v>
      </c>
      <c r="Q444" s="320">
        <v>1247</v>
      </c>
      <c r="R444" s="320">
        <v>1257</v>
      </c>
      <c r="S444" s="320">
        <v>1294</v>
      </c>
      <c r="T444" s="320">
        <v>1317</v>
      </c>
      <c r="U444" s="320">
        <v>1359</v>
      </c>
      <c r="V444" s="320">
        <v>1399</v>
      </c>
      <c r="W444" s="320">
        <v>1467</v>
      </c>
      <c r="X444" s="320">
        <v>1509</v>
      </c>
      <c r="Y444" s="320">
        <v>1567</v>
      </c>
      <c r="Z444" s="320">
        <v>1638</v>
      </c>
      <c r="AA444" s="320">
        <v>1674</v>
      </c>
      <c r="AB444" s="320">
        <v>1661</v>
      </c>
      <c r="AC444" s="320">
        <v>1639</v>
      </c>
    </row>
    <row r="445" spans="1:29" ht="15" x14ac:dyDescent="0.2">
      <c r="A445" t="str">
        <f t="shared" si="8"/>
        <v>Ikast-Brande80-84 år</v>
      </c>
      <c r="B445" s="241">
        <v>446</v>
      </c>
      <c r="C445" s="170" t="s">
        <v>220</v>
      </c>
      <c r="D445" s="170" t="s">
        <v>15</v>
      </c>
      <c r="E445" s="320">
        <v>1524</v>
      </c>
      <c r="F445" s="320">
        <v>1632</v>
      </c>
      <c r="G445" s="320">
        <v>1692</v>
      </c>
      <c r="H445" s="320">
        <v>1744</v>
      </c>
      <c r="I445" s="320">
        <v>1753</v>
      </c>
      <c r="J445" s="320">
        <v>1729</v>
      </c>
      <c r="K445" s="320">
        <v>1676</v>
      </c>
      <c r="L445" s="320">
        <v>1668</v>
      </c>
      <c r="M445" s="320">
        <v>1653</v>
      </c>
      <c r="N445" s="320">
        <v>1651</v>
      </c>
      <c r="O445" s="320">
        <v>1670</v>
      </c>
      <c r="P445" s="320">
        <v>1711</v>
      </c>
      <c r="Q445" s="320">
        <v>1711</v>
      </c>
      <c r="R445" s="320">
        <v>1748</v>
      </c>
      <c r="S445" s="320">
        <v>1779</v>
      </c>
      <c r="T445" s="320">
        <v>1809</v>
      </c>
      <c r="U445" s="320">
        <v>1819</v>
      </c>
      <c r="V445" s="320">
        <v>1883</v>
      </c>
      <c r="W445" s="320">
        <v>1943</v>
      </c>
      <c r="X445" s="320">
        <v>2029</v>
      </c>
      <c r="Y445" s="320">
        <v>2095</v>
      </c>
      <c r="Z445" s="320">
        <v>2166</v>
      </c>
      <c r="AA445" s="320">
        <v>2203</v>
      </c>
      <c r="AB445" s="320">
        <v>2169</v>
      </c>
      <c r="AC445" s="320">
        <v>2132</v>
      </c>
    </row>
    <row r="446" spans="1:29" ht="15" x14ac:dyDescent="0.2">
      <c r="A446" t="str">
        <f t="shared" si="8"/>
        <v>Ishøj80-84 år</v>
      </c>
      <c r="B446" s="241">
        <v>447</v>
      </c>
      <c r="C446" s="170" t="s">
        <v>171</v>
      </c>
      <c r="D446" s="170" t="s">
        <v>15</v>
      </c>
      <c r="E446" s="320">
        <v>684</v>
      </c>
      <c r="F446" s="320">
        <v>764</v>
      </c>
      <c r="G446" s="320">
        <v>790</v>
      </c>
      <c r="H446" s="320">
        <v>825</v>
      </c>
      <c r="I446" s="320">
        <v>837</v>
      </c>
      <c r="J446" s="320">
        <v>799</v>
      </c>
      <c r="K446" s="320">
        <v>743</v>
      </c>
      <c r="L446" s="320">
        <v>707</v>
      </c>
      <c r="M446" s="320">
        <v>688</v>
      </c>
      <c r="N446" s="320">
        <v>668</v>
      </c>
      <c r="O446" s="320">
        <v>656</v>
      </c>
      <c r="P446" s="320">
        <v>657</v>
      </c>
      <c r="Q446" s="320">
        <v>666</v>
      </c>
      <c r="R446" s="320">
        <v>673</v>
      </c>
      <c r="S446" s="320">
        <v>692</v>
      </c>
      <c r="T446" s="320">
        <v>731</v>
      </c>
      <c r="U446" s="320">
        <v>772</v>
      </c>
      <c r="V446" s="320">
        <v>792</v>
      </c>
      <c r="W446" s="320">
        <v>836</v>
      </c>
      <c r="X446" s="320">
        <v>883</v>
      </c>
      <c r="Y446" s="320">
        <v>900</v>
      </c>
      <c r="Z446" s="320">
        <v>922</v>
      </c>
      <c r="AA446" s="320">
        <v>941</v>
      </c>
      <c r="AB446" s="320">
        <v>937</v>
      </c>
      <c r="AC446" s="320">
        <v>920</v>
      </c>
    </row>
    <row r="447" spans="1:29" ht="15" x14ac:dyDescent="0.2">
      <c r="A447" t="str">
        <f t="shared" si="8"/>
        <v>Jammerbugt80-84 år</v>
      </c>
      <c r="B447" s="241">
        <v>448</v>
      </c>
      <c r="C447" s="170" t="s">
        <v>236</v>
      </c>
      <c r="D447" s="170" t="s">
        <v>15</v>
      </c>
      <c r="E447" s="320">
        <v>1732</v>
      </c>
      <c r="F447" s="320">
        <v>1826</v>
      </c>
      <c r="G447" s="320">
        <v>1913</v>
      </c>
      <c r="H447" s="320">
        <v>1932</v>
      </c>
      <c r="I447" s="320">
        <v>1888</v>
      </c>
      <c r="J447" s="320">
        <v>1876</v>
      </c>
      <c r="K447" s="320">
        <v>1849</v>
      </c>
      <c r="L447" s="320">
        <v>1816</v>
      </c>
      <c r="M447" s="320">
        <v>1836</v>
      </c>
      <c r="N447" s="320">
        <v>1853</v>
      </c>
      <c r="O447" s="320">
        <v>1831</v>
      </c>
      <c r="P447" s="320">
        <v>1838</v>
      </c>
      <c r="Q447" s="320">
        <v>1849</v>
      </c>
      <c r="R447" s="320">
        <v>1865</v>
      </c>
      <c r="S447" s="320">
        <v>1845</v>
      </c>
      <c r="T447" s="320">
        <v>1905</v>
      </c>
      <c r="U447" s="320">
        <v>1932</v>
      </c>
      <c r="V447" s="320">
        <v>2012</v>
      </c>
      <c r="W447" s="320">
        <v>2029</v>
      </c>
      <c r="X447" s="320">
        <v>2119</v>
      </c>
      <c r="Y447" s="320">
        <v>2170</v>
      </c>
      <c r="Z447" s="320">
        <v>2237</v>
      </c>
      <c r="AA447" s="320">
        <v>2224</v>
      </c>
      <c r="AB447" s="320">
        <v>2208</v>
      </c>
      <c r="AC447" s="320">
        <v>2167</v>
      </c>
    </row>
    <row r="448" spans="1:29" ht="15" x14ac:dyDescent="0.2">
      <c r="A448" t="str">
        <f t="shared" ref="A448:A510" si="9">C448&amp;D448</f>
        <v>Kalundborg80-84 år</v>
      </c>
      <c r="B448" s="241">
        <v>449</v>
      </c>
      <c r="C448" s="170" t="s">
        <v>181</v>
      </c>
      <c r="D448" s="170" t="s">
        <v>15</v>
      </c>
      <c r="E448" s="320">
        <v>2030</v>
      </c>
      <c r="F448" s="320">
        <v>2229</v>
      </c>
      <c r="G448" s="320">
        <v>2313</v>
      </c>
      <c r="H448" s="320">
        <v>2314</v>
      </c>
      <c r="I448" s="320">
        <v>2313</v>
      </c>
      <c r="J448" s="320">
        <v>2246</v>
      </c>
      <c r="K448" s="320">
        <v>2109</v>
      </c>
      <c r="L448" s="320">
        <v>2082</v>
      </c>
      <c r="M448" s="320">
        <v>2065</v>
      </c>
      <c r="N448" s="320">
        <v>2057</v>
      </c>
      <c r="O448" s="320">
        <v>2079</v>
      </c>
      <c r="P448" s="320">
        <v>2125</v>
      </c>
      <c r="Q448" s="320">
        <v>2160</v>
      </c>
      <c r="R448" s="320">
        <v>2171</v>
      </c>
      <c r="S448" s="320">
        <v>2173</v>
      </c>
      <c r="T448" s="320">
        <v>2193</v>
      </c>
      <c r="U448" s="320">
        <v>2202</v>
      </c>
      <c r="V448" s="320">
        <v>2250</v>
      </c>
      <c r="W448" s="320">
        <v>2328</v>
      </c>
      <c r="X448" s="320">
        <v>2436</v>
      </c>
      <c r="Y448" s="320">
        <v>2515</v>
      </c>
      <c r="Z448" s="320">
        <v>2622</v>
      </c>
      <c r="AA448" s="320">
        <v>2653</v>
      </c>
      <c r="AB448" s="320">
        <v>2621</v>
      </c>
      <c r="AC448" s="320">
        <v>2578</v>
      </c>
    </row>
    <row r="449" spans="1:29" ht="15" x14ac:dyDescent="0.2">
      <c r="A449" t="str">
        <f t="shared" si="9"/>
        <v>Kerteminde80-84 år</v>
      </c>
      <c r="B449" s="241">
        <v>450</v>
      </c>
      <c r="C449" s="170" t="s">
        <v>200</v>
      </c>
      <c r="D449" s="170" t="s">
        <v>15</v>
      </c>
      <c r="E449" s="320">
        <v>1149</v>
      </c>
      <c r="F449" s="320">
        <v>1199</v>
      </c>
      <c r="G449" s="320">
        <v>1252</v>
      </c>
      <c r="H449" s="320">
        <v>1238</v>
      </c>
      <c r="I449" s="320">
        <v>1208</v>
      </c>
      <c r="J449" s="320">
        <v>1194</v>
      </c>
      <c r="K449" s="320">
        <v>1175</v>
      </c>
      <c r="L449" s="320">
        <v>1152</v>
      </c>
      <c r="M449" s="320">
        <v>1162</v>
      </c>
      <c r="N449" s="320">
        <v>1136</v>
      </c>
      <c r="O449" s="320">
        <v>1140</v>
      </c>
      <c r="P449" s="320">
        <v>1151</v>
      </c>
      <c r="Q449" s="320">
        <v>1144</v>
      </c>
      <c r="R449" s="320">
        <v>1144</v>
      </c>
      <c r="S449" s="320">
        <v>1176</v>
      </c>
      <c r="T449" s="320">
        <v>1182</v>
      </c>
      <c r="U449" s="320">
        <v>1189</v>
      </c>
      <c r="V449" s="320">
        <v>1255</v>
      </c>
      <c r="W449" s="320">
        <v>1316</v>
      </c>
      <c r="X449" s="320">
        <v>1371</v>
      </c>
      <c r="Y449" s="320">
        <v>1440</v>
      </c>
      <c r="Z449" s="320">
        <v>1499</v>
      </c>
      <c r="AA449" s="320">
        <v>1526</v>
      </c>
      <c r="AB449" s="320">
        <v>1510</v>
      </c>
      <c r="AC449" s="320">
        <v>1500</v>
      </c>
    </row>
    <row r="450" spans="1:29" ht="15" x14ac:dyDescent="0.2">
      <c r="A450" t="str">
        <f t="shared" si="9"/>
        <v>Kolding80-84 år</v>
      </c>
      <c r="B450" s="241">
        <v>451</v>
      </c>
      <c r="C450" s="170" t="s">
        <v>201</v>
      </c>
      <c r="D450" s="170" t="s">
        <v>15</v>
      </c>
      <c r="E450" s="320">
        <v>3180</v>
      </c>
      <c r="F450" s="320">
        <v>3381</v>
      </c>
      <c r="G450" s="320">
        <v>3515</v>
      </c>
      <c r="H450" s="320">
        <v>3653</v>
      </c>
      <c r="I450" s="320">
        <v>3585</v>
      </c>
      <c r="J450" s="320">
        <v>3527</v>
      </c>
      <c r="K450" s="320">
        <v>3375</v>
      </c>
      <c r="L450" s="320">
        <v>3363</v>
      </c>
      <c r="M450" s="320">
        <v>3365</v>
      </c>
      <c r="N450" s="320">
        <v>3423</v>
      </c>
      <c r="O450" s="320">
        <v>3503</v>
      </c>
      <c r="P450" s="320">
        <v>3594</v>
      </c>
      <c r="Q450" s="320">
        <v>3662</v>
      </c>
      <c r="R450" s="320">
        <v>3685</v>
      </c>
      <c r="S450" s="320">
        <v>3749</v>
      </c>
      <c r="T450" s="320">
        <v>3786</v>
      </c>
      <c r="U450" s="320">
        <v>3870</v>
      </c>
      <c r="V450" s="320">
        <v>3918</v>
      </c>
      <c r="W450" s="320">
        <v>4083</v>
      </c>
      <c r="X450" s="320">
        <v>4271</v>
      </c>
      <c r="Y450" s="320">
        <v>4464</v>
      </c>
      <c r="Z450" s="320">
        <v>4680</v>
      </c>
      <c r="AA450" s="320">
        <v>4816</v>
      </c>
      <c r="AB450" s="320">
        <v>4814</v>
      </c>
      <c r="AC450" s="320">
        <v>4791</v>
      </c>
    </row>
    <row r="451" spans="1:29" ht="15" x14ac:dyDescent="0.2">
      <c r="A451" t="str">
        <f t="shared" si="9"/>
        <v>København80-84 år</v>
      </c>
      <c r="B451" s="241">
        <v>452</v>
      </c>
      <c r="C451" s="170" t="s">
        <v>150</v>
      </c>
      <c r="D451" s="170" t="s">
        <v>15</v>
      </c>
      <c r="E451" s="320">
        <v>10474</v>
      </c>
      <c r="F451" s="320">
        <v>11330</v>
      </c>
      <c r="G451" s="320">
        <v>11965</v>
      </c>
      <c r="H451" s="320">
        <v>12272</v>
      </c>
      <c r="I451" s="320">
        <v>12254</v>
      </c>
      <c r="J451" s="320">
        <v>12250</v>
      </c>
      <c r="K451" s="320">
        <v>12088</v>
      </c>
      <c r="L451" s="320">
        <v>11925</v>
      </c>
      <c r="M451" s="320">
        <v>11977</v>
      </c>
      <c r="N451" s="320">
        <v>12143</v>
      </c>
      <c r="O451" s="320">
        <v>12261</v>
      </c>
      <c r="P451" s="320">
        <v>12552</v>
      </c>
      <c r="Q451" s="320">
        <v>12778</v>
      </c>
      <c r="R451" s="320">
        <v>13034</v>
      </c>
      <c r="S451" s="320">
        <v>13368</v>
      </c>
      <c r="T451" s="320">
        <v>13796</v>
      </c>
      <c r="U451" s="320">
        <v>14242</v>
      </c>
      <c r="V451" s="320">
        <v>14781</v>
      </c>
      <c r="W451" s="320">
        <v>15548</v>
      </c>
      <c r="X451" s="320">
        <v>16361</v>
      </c>
      <c r="Y451" s="320">
        <v>17233</v>
      </c>
      <c r="Z451" s="320">
        <v>18101</v>
      </c>
      <c r="AA451" s="320">
        <v>18734</v>
      </c>
      <c r="AB451" s="320">
        <v>18864</v>
      </c>
      <c r="AC451" s="320">
        <v>18791</v>
      </c>
    </row>
    <row r="452" spans="1:29" ht="15" x14ac:dyDescent="0.2">
      <c r="A452" t="str">
        <f t="shared" si="9"/>
        <v>Køge80-84 år</v>
      </c>
      <c r="B452" s="241">
        <v>453</v>
      </c>
      <c r="C452" s="170" t="s">
        <v>182</v>
      </c>
      <c r="D452" s="170" t="s">
        <v>15</v>
      </c>
      <c r="E452" s="320">
        <v>2507</v>
      </c>
      <c r="F452" s="320">
        <v>2735</v>
      </c>
      <c r="G452" s="320">
        <v>2880</v>
      </c>
      <c r="H452" s="320">
        <v>2823</v>
      </c>
      <c r="I452" s="320">
        <v>2723</v>
      </c>
      <c r="J452" s="320">
        <v>2613</v>
      </c>
      <c r="K452" s="320">
        <v>2445</v>
      </c>
      <c r="L452" s="320">
        <v>2279</v>
      </c>
      <c r="M452" s="320">
        <v>2214</v>
      </c>
      <c r="N452" s="320">
        <v>2169</v>
      </c>
      <c r="O452" s="320">
        <v>2199</v>
      </c>
      <c r="P452" s="320">
        <v>2234</v>
      </c>
      <c r="Q452" s="320">
        <v>2311</v>
      </c>
      <c r="R452" s="320">
        <v>2355</v>
      </c>
      <c r="S452" s="320">
        <v>2429</v>
      </c>
      <c r="T452" s="320">
        <v>2490</v>
      </c>
      <c r="U452" s="320">
        <v>2585</v>
      </c>
      <c r="V452" s="320">
        <v>2661</v>
      </c>
      <c r="W452" s="320">
        <v>2807</v>
      </c>
      <c r="X452" s="320">
        <v>2981</v>
      </c>
      <c r="Y452" s="320">
        <v>3165</v>
      </c>
      <c r="Z452" s="320">
        <v>3341</v>
      </c>
      <c r="AA452" s="320">
        <v>3468</v>
      </c>
      <c r="AB452" s="320">
        <v>3500</v>
      </c>
      <c r="AC452" s="320">
        <v>3468</v>
      </c>
    </row>
    <row r="453" spans="1:29" ht="15" x14ac:dyDescent="0.2">
      <c r="A453" t="str">
        <f t="shared" si="9"/>
        <v>Langeland80-84 år</v>
      </c>
      <c r="B453" s="241">
        <v>454</v>
      </c>
      <c r="C453" s="170" t="s">
        <v>202</v>
      </c>
      <c r="D453" s="170" t="s">
        <v>15</v>
      </c>
      <c r="E453" s="320">
        <v>714</v>
      </c>
      <c r="F453" s="320">
        <v>781</v>
      </c>
      <c r="G453" s="320">
        <v>799</v>
      </c>
      <c r="H453" s="320">
        <v>815</v>
      </c>
      <c r="I453" s="320">
        <v>855</v>
      </c>
      <c r="J453" s="320">
        <v>830</v>
      </c>
      <c r="K453" s="320">
        <v>797</v>
      </c>
      <c r="L453" s="320">
        <v>804</v>
      </c>
      <c r="M453" s="320">
        <v>817</v>
      </c>
      <c r="N453" s="320">
        <v>791</v>
      </c>
      <c r="O453" s="320">
        <v>822</v>
      </c>
      <c r="P453" s="320">
        <v>848</v>
      </c>
      <c r="Q453" s="320">
        <v>864</v>
      </c>
      <c r="R453" s="320">
        <v>850</v>
      </c>
      <c r="S453" s="320">
        <v>848</v>
      </c>
      <c r="T453" s="320">
        <v>854</v>
      </c>
      <c r="U453" s="320">
        <v>858</v>
      </c>
      <c r="V453" s="320">
        <v>847</v>
      </c>
      <c r="W453" s="320">
        <v>867</v>
      </c>
      <c r="X453" s="320">
        <v>893</v>
      </c>
      <c r="Y453" s="320">
        <v>905</v>
      </c>
      <c r="Z453" s="320">
        <v>921</v>
      </c>
      <c r="AA453" s="320">
        <v>943</v>
      </c>
      <c r="AB453" s="320">
        <v>927</v>
      </c>
      <c r="AC453" s="320">
        <v>908</v>
      </c>
    </row>
    <row r="454" spans="1:29" ht="15" x14ac:dyDescent="0.2">
      <c r="A454" t="str">
        <f t="shared" si="9"/>
        <v>Lejre80-84 år</v>
      </c>
      <c r="B454" s="241">
        <v>455</v>
      </c>
      <c r="C454" s="170" t="s">
        <v>183</v>
      </c>
      <c r="D454" s="170" t="s">
        <v>15</v>
      </c>
      <c r="E454" s="320">
        <v>1119</v>
      </c>
      <c r="F454" s="320">
        <v>1226</v>
      </c>
      <c r="G454" s="320">
        <v>1289</v>
      </c>
      <c r="H454" s="320">
        <v>1312</v>
      </c>
      <c r="I454" s="320">
        <v>1288</v>
      </c>
      <c r="J454" s="320">
        <v>1256</v>
      </c>
      <c r="K454" s="320">
        <v>1214</v>
      </c>
      <c r="L454" s="320">
        <v>1140</v>
      </c>
      <c r="M454" s="320">
        <v>1111</v>
      </c>
      <c r="N454" s="320">
        <v>1108</v>
      </c>
      <c r="O454" s="320">
        <v>1106</v>
      </c>
      <c r="P454" s="320">
        <v>1103</v>
      </c>
      <c r="Q454" s="320">
        <v>1133</v>
      </c>
      <c r="R454" s="320">
        <v>1148</v>
      </c>
      <c r="S454" s="320">
        <v>1153</v>
      </c>
      <c r="T454" s="320">
        <v>1194</v>
      </c>
      <c r="U454" s="320">
        <v>1230</v>
      </c>
      <c r="V454" s="320">
        <v>1267</v>
      </c>
      <c r="W454" s="320">
        <v>1317</v>
      </c>
      <c r="X454" s="320">
        <v>1389</v>
      </c>
      <c r="Y454" s="320">
        <v>1437</v>
      </c>
      <c r="Z454" s="320">
        <v>1506</v>
      </c>
      <c r="AA454" s="320">
        <v>1548</v>
      </c>
      <c r="AB454" s="320">
        <v>1559</v>
      </c>
      <c r="AC454" s="320">
        <v>1520</v>
      </c>
    </row>
    <row r="455" spans="1:29" ht="15" x14ac:dyDescent="0.2">
      <c r="A455" t="str">
        <f t="shared" si="9"/>
        <v>Lemvig80-84 år</v>
      </c>
      <c r="B455" s="241">
        <v>456</v>
      </c>
      <c r="C455" s="170" t="s">
        <v>221</v>
      </c>
      <c r="D455" s="170" t="s">
        <v>15</v>
      </c>
      <c r="E455" s="320">
        <v>884</v>
      </c>
      <c r="F455" s="320">
        <v>925</v>
      </c>
      <c r="G455" s="320">
        <v>953</v>
      </c>
      <c r="H455" s="320">
        <v>977</v>
      </c>
      <c r="I455" s="320">
        <v>988</v>
      </c>
      <c r="J455" s="320">
        <v>969</v>
      </c>
      <c r="K455" s="320">
        <v>933</v>
      </c>
      <c r="L455" s="320">
        <v>903</v>
      </c>
      <c r="M455" s="320">
        <v>902</v>
      </c>
      <c r="N455" s="320">
        <v>904</v>
      </c>
      <c r="O455" s="320">
        <v>934</v>
      </c>
      <c r="P455" s="320">
        <v>960</v>
      </c>
      <c r="Q455" s="320">
        <v>965</v>
      </c>
      <c r="R455" s="320">
        <v>977</v>
      </c>
      <c r="S455" s="320">
        <v>981</v>
      </c>
      <c r="T455" s="320">
        <v>979</v>
      </c>
      <c r="U455" s="320">
        <v>975</v>
      </c>
      <c r="V455" s="320">
        <v>980</v>
      </c>
      <c r="W455" s="320">
        <v>987</v>
      </c>
      <c r="X455" s="320">
        <v>1027</v>
      </c>
      <c r="Y455" s="320">
        <v>1050</v>
      </c>
      <c r="Z455" s="320">
        <v>1082</v>
      </c>
      <c r="AA455" s="320">
        <v>1110</v>
      </c>
      <c r="AB455" s="320">
        <v>1093</v>
      </c>
      <c r="AC455" s="320">
        <v>1047</v>
      </c>
    </row>
    <row r="456" spans="1:29" ht="15" x14ac:dyDescent="0.2">
      <c r="A456" t="str">
        <f t="shared" si="9"/>
        <v>Lolland80-84 år</v>
      </c>
      <c r="B456" s="241">
        <v>457</v>
      </c>
      <c r="C456" s="170" t="s">
        <v>184</v>
      </c>
      <c r="D456" s="170" t="s">
        <v>15</v>
      </c>
      <c r="E456" s="320">
        <v>1990</v>
      </c>
      <c r="F456" s="320">
        <v>2117</v>
      </c>
      <c r="G456" s="320">
        <v>2213</v>
      </c>
      <c r="H456" s="320">
        <v>2248</v>
      </c>
      <c r="I456" s="320">
        <v>2217</v>
      </c>
      <c r="J456" s="320">
        <v>2182</v>
      </c>
      <c r="K456" s="320">
        <v>2142</v>
      </c>
      <c r="L456" s="320">
        <v>2114</v>
      </c>
      <c r="M456" s="320">
        <v>2098</v>
      </c>
      <c r="N456" s="320">
        <v>2079</v>
      </c>
      <c r="O456" s="320">
        <v>2083</v>
      </c>
      <c r="P456" s="320">
        <v>2091</v>
      </c>
      <c r="Q456" s="320">
        <v>2087</v>
      </c>
      <c r="R456" s="320">
        <v>2079</v>
      </c>
      <c r="S456" s="320">
        <v>2112</v>
      </c>
      <c r="T456" s="320">
        <v>2122</v>
      </c>
      <c r="U456" s="320">
        <v>2114</v>
      </c>
      <c r="V456" s="320">
        <v>2118</v>
      </c>
      <c r="W456" s="320">
        <v>2168</v>
      </c>
      <c r="X456" s="320">
        <v>2175</v>
      </c>
      <c r="Y456" s="320">
        <v>2239</v>
      </c>
      <c r="Z456" s="320">
        <v>2290</v>
      </c>
      <c r="AA456" s="320">
        <v>2317</v>
      </c>
      <c r="AB456" s="320">
        <v>2260</v>
      </c>
      <c r="AC456" s="320">
        <v>2206</v>
      </c>
    </row>
    <row r="457" spans="1:29" ht="15" x14ac:dyDescent="0.2">
      <c r="A457" t="str">
        <f t="shared" si="9"/>
        <v>Lyngby-Taarbæk80-84 år</v>
      </c>
      <c r="B457" s="241">
        <v>458</v>
      </c>
      <c r="C457" s="170" t="s">
        <v>172</v>
      </c>
      <c r="D457" s="170" t="s">
        <v>15</v>
      </c>
      <c r="E457" s="320">
        <v>1839</v>
      </c>
      <c r="F457" s="320">
        <v>2022</v>
      </c>
      <c r="G457" s="320">
        <v>2118</v>
      </c>
      <c r="H457" s="320">
        <v>2126</v>
      </c>
      <c r="I457" s="320">
        <v>2103</v>
      </c>
      <c r="J457" s="320">
        <v>2052</v>
      </c>
      <c r="K457" s="320">
        <v>1940</v>
      </c>
      <c r="L457" s="320">
        <v>1895</v>
      </c>
      <c r="M457" s="320">
        <v>1910</v>
      </c>
      <c r="N457" s="320">
        <v>1914</v>
      </c>
      <c r="O457" s="320">
        <v>1929</v>
      </c>
      <c r="P457" s="320">
        <v>1968</v>
      </c>
      <c r="Q457" s="320">
        <v>1996</v>
      </c>
      <c r="R457" s="320">
        <v>2000</v>
      </c>
      <c r="S457" s="320">
        <v>2026</v>
      </c>
      <c r="T457" s="320">
        <v>2049</v>
      </c>
      <c r="U457" s="320">
        <v>2086</v>
      </c>
      <c r="V457" s="320">
        <v>2115</v>
      </c>
      <c r="W457" s="320">
        <v>2172</v>
      </c>
      <c r="X457" s="320">
        <v>2250</v>
      </c>
      <c r="Y457" s="320">
        <v>2339</v>
      </c>
      <c r="Z457" s="320">
        <v>2449</v>
      </c>
      <c r="AA457" s="320">
        <v>2492</v>
      </c>
      <c r="AB457" s="320">
        <v>2476</v>
      </c>
      <c r="AC457" s="320">
        <v>2418</v>
      </c>
    </row>
    <row r="458" spans="1:29" ht="15" x14ac:dyDescent="0.2">
      <c r="A458" t="str">
        <f t="shared" si="9"/>
        <v>Læsø80-84 år</v>
      </c>
      <c r="B458" s="241">
        <v>459</v>
      </c>
      <c r="C458" s="170" t="s">
        <v>237</v>
      </c>
      <c r="D458" s="170" t="s">
        <v>15</v>
      </c>
      <c r="E458" s="320">
        <v>116</v>
      </c>
      <c r="F458" s="320">
        <v>130</v>
      </c>
      <c r="G458" s="320">
        <v>145</v>
      </c>
      <c r="H458" s="320">
        <v>152</v>
      </c>
      <c r="I458" s="320">
        <v>156</v>
      </c>
      <c r="J458" s="320">
        <v>157</v>
      </c>
      <c r="K458" s="320">
        <v>150</v>
      </c>
      <c r="L458" s="320">
        <v>137</v>
      </c>
      <c r="M458" s="320">
        <v>132</v>
      </c>
      <c r="N458" s="320">
        <v>129</v>
      </c>
      <c r="O458" s="320">
        <v>118</v>
      </c>
      <c r="P458" s="320">
        <v>121</v>
      </c>
      <c r="Q458" s="320">
        <v>122</v>
      </c>
      <c r="R458" s="320">
        <v>125</v>
      </c>
      <c r="S458" s="320">
        <v>128</v>
      </c>
      <c r="T458" s="320">
        <v>135</v>
      </c>
      <c r="U458" s="320">
        <v>129</v>
      </c>
      <c r="V458" s="320">
        <v>133</v>
      </c>
      <c r="W458" s="320">
        <v>134</v>
      </c>
      <c r="X458" s="320">
        <v>139</v>
      </c>
      <c r="Y458" s="320">
        <v>136</v>
      </c>
      <c r="Z458" s="320">
        <v>146</v>
      </c>
      <c r="AA458" s="320">
        <v>146</v>
      </c>
      <c r="AB458" s="320">
        <v>145</v>
      </c>
      <c r="AC458" s="320">
        <v>143</v>
      </c>
    </row>
    <row r="459" spans="1:29" ht="15" x14ac:dyDescent="0.2">
      <c r="A459" t="str">
        <f t="shared" si="9"/>
        <v>Mariagerfjord80-84 år</v>
      </c>
      <c r="B459" s="241">
        <v>460</v>
      </c>
      <c r="C459" s="170" t="s">
        <v>238</v>
      </c>
      <c r="D459" s="170" t="s">
        <v>15</v>
      </c>
      <c r="E459" s="320">
        <v>1684</v>
      </c>
      <c r="F459" s="320">
        <v>1774</v>
      </c>
      <c r="G459" s="320">
        <v>1872</v>
      </c>
      <c r="H459" s="320">
        <v>1867</v>
      </c>
      <c r="I459" s="320">
        <v>1880</v>
      </c>
      <c r="J459" s="320">
        <v>1862</v>
      </c>
      <c r="K459" s="320">
        <v>1860</v>
      </c>
      <c r="L459" s="320">
        <v>1824</v>
      </c>
      <c r="M459" s="320">
        <v>1878</v>
      </c>
      <c r="N459" s="320">
        <v>1921</v>
      </c>
      <c r="O459" s="320">
        <v>1927</v>
      </c>
      <c r="P459" s="320">
        <v>1963</v>
      </c>
      <c r="Q459" s="320">
        <v>2012</v>
      </c>
      <c r="R459" s="320">
        <v>2058</v>
      </c>
      <c r="S459" s="320">
        <v>2028</v>
      </c>
      <c r="T459" s="320">
        <v>2059</v>
      </c>
      <c r="U459" s="320">
        <v>2086</v>
      </c>
      <c r="V459" s="320">
        <v>2145</v>
      </c>
      <c r="W459" s="320">
        <v>2187</v>
      </c>
      <c r="X459" s="320">
        <v>2267</v>
      </c>
      <c r="Y459" s="320">
        <v>2328</v>
      </c>
      <c r="Z459" s="320">
        <v>2408</v>
      </c>
      <c r="AA459" s="320">
        <v>2410</v>
      </c>
      <c r="AB459" s="320">
        <v>2377</v>
      </c>
      <c r="AC459" s="320">
        <v>2322</v>
      </c>
    </row>
    <row r="460" spans="1:29" ht="15" x14ac:dyDescent="0.2">
      <c r="A460" t="str">
        <f t="shared" si="9"/>
        <v>Middelfart80-84 år</v>
      </c>
      <c r="B460" s="241">
        <v>461</v>
      </c>
      <c r="C460" s="170" t="s">
        <v>203</v>
      </c>
      <c r="D460" s="170" t="s">
        <v>15</v>
      </c>
      <c r="E460" s="320">
        <v>1699</v>
      </c>
      <c r="F460" s="320">
        <v>1890</v>
      </c>
      <c r="G460" s="320">
        <v>1980</v>
      </c>
      <c r="H460" s="320">
        <v>2051</v>
      </c>
      <c r="I460" s="320">
        <v>2029</v>
      </c>
      <c r="J460" s="320">
        <v>1989</v>
      </c>
      <c r="K460" s="320">
        <v>1898</v>
      </c>
      <c r="L460" s="320">
        <v>1877</v>
      </c>
      <c r="M460" s="320">
        <v>1870</v>
      </c>
      <c r="N460" s="320">
        <v>1886</v>
      </c>
      <c r="O460" s="320">
        <v>1925</v>
      </c>
      <c r="P460" s="320">
        <v>1944</v>
      </c>
      <c r="Q460" s="320">
        <v>1967</v>
      </c>
      <c r="R460" s="320">
        <v>1982</v>
      </c>
      <c r="S460" s="320">
        <v>2008</v>
      </c>
      <c r="T460" s="320">
        <v>2035</v>
      </c>
      <c r="U460" s="320">
        <v>2107</v>
      </c>
      <c r="V460" s="320">
        <v>2161</v>
      </c>
      <c r="W460" s="320">
        <v>2252</v>
      </c>
      <c r="X460" s="320">
        <v>2366</v>
      </c>
      <c r="Y460" s="320">
        <v>2467</v>
      </c>
      <c r="Z460" s="320">
        <v>2586</v>
      </c>
      <c r="AA460" s="320">
        <v>2668</v>
      </c>
      <c r="AB460" s="320">
        <v>2680</v>
      </c>
      <c r="AC460" s="320">
        <v>2668</v>
      </c>
    </row>
    <row r="461" spans="1:29" ht="15" x14ac:dyDescent="0.2">
      <c r="A461" t="str">
        <f t="shared" si="9"/>
        <v>Morsø80-84 år</v>
      </c>
      <c r="B461" s="241">
        <v>462</v>
      </c>
      <c r="C461" s="170" t="s">
        <v>239</v>
      </c>
      <c r="D461" s="170" t="s">
        <v>15</v>
      </c>
      <c r="E461" s="320">
        <v>847</v>
      </c>
      <c r="F461" s="320">
        <v>907</v>
      </c>
      <c r="G461" s="320">
        <v>947</v>
      </c>
      <c r="H461" s="320">
        <v>1005</v>
      </c>
      <c r="I461" s="320">
        <v>1015</v>
      </c>
      <c r="J461" s="320">
        <v>1016</v>
      </c>
      <c r="K461" s="320">
        <v>985</v>
      </c>
      <c r="L461" s="320">
        <v>949</v>
      </c>
      <c r="M461" s="320">
        <v>926</v>
      </c>
      <c r="N461" s="320">
        <v>941</v>
      </c>
      <c r="O461" s="320">
        <v>932</v>
      </c>
      <c r="P461" s="320">
        <v>937</v>
      </c>
      <c r="Q461" s="320">
        <v>982</v>
      </c>
      <c r="R461" s="320">
        <v>994</v>
      </c>
      <c r="S461" s="320">
        <v>987</v>
      </c>
      <c r="T461" s="320">
        <v>999</v>
      </c>
      <c r="U461" s="320">
        <v>1035</v>
      </c>
      <c r="V461" s="320">
        <v>1031</v>
      </c>
      <c r="W461" s="320">
        <v>1051</v>
      </c>
      <c r="X461" s="320">
        <v>1068</v>
      </c>
      <c r="Y461" s="320">
        <v>1095</v>
      </c>
      <c r="Z461" s="320">
        <v>1095</v>
      </c>
      <c r="AA461" s="320">
        <v>1087</v>
      </c>
      <c r="AB461" s="320">
        <v>1062</v>
      </c>
      <c r="AC461" s="320">
        <v>1031</v>
      </c>
    </row>
    <row r="462" spans="1:29" ht="15" x14ac:dyDescent="0.2">
      <c r="A462" t="str">
        <f t="shared" si="9"/>
        <v>Norddjurs80-84 år</v>
      </c>
      <c r="B462" s="241">
        <v>463</v>
      </c>
      <c r="C462" s="170" t="s">
        <v>222</v>
      </c>
      <c r="D462" s="170" t="s">
        <v>15</v>
      </c>
      <c r="E462" s="320">
        <v>1575</v>
      </c>
      <c r="F462" s="320">
        <v>1701</v>
      </c>
      <c r="G462" s="320">
        <v>1781</v>
      </c>
      <c r="H462" s="320">
        <v>1802</v>
      </c>
      <c r="I462" s="320">
        <v>1819</v>
      </c>
      <c r="J462" s="320">
        <v>1836</v>
      </c>
      <c r="K462" s="320">
        <v>1837</v>
      </c>
      <c r="L462" s="320">
        <v>1826</v>
      </c>
      <c r="M462" s="320">
        <v>1826</v>
      </c>
      <c r="N462" s="320">
        <v>1870</v>
      </c>
      <c r="O462" s="320">
        <v>1908</v>
      </c>
      <c r="P462" s="320">
        <v>1917</v>
      </c>
      <c r="Q462" s="320">
        <v>1936</v>
      </c>
      <c r="R462" s="320">
        <v>1993</v>
      </c>
      <c r="S462" s="320">
        <v>1972</v>
      </c>
      <c r="T462" s="320">
        <v>1980</v>
      </c>
      <c r="U462" s="320">
        <v>2008</v>
      </c>
      <c r="V462" s="320">
        <v>2030</v>
      </c>
      <c r="W462" s="320">
        <v>2075</v>
      </c>
      <c r="X462" s="320">
        <v>2153</v>
      </c>
      <c r="Y462" s="320">
        <v>2241</v>
      </c>
      <c r="Z462" s="320">
        <v>2331</v>
      </c>
      <c r="AA462" s="320">
        <v>2365</v>
      </c>
      <c r="AB462" s="320">
        <v>2339</v>
      </c>
      <c r="AC462" s="320">
        <v>2289</v>
      </c>
    </row>
    <row r="463" spans="1:29" ht="15" x14ac:dyDescent="0.2">
      <c r="A463" t="str">
        <f t="shared" si="9"/>
        <v>Nordfyns80-84 år</v>
      </c>
      <c r="B463" s="241">
        <v>464</v>
      </c>
      <c r="C463" s="170" t="s">
        <v>204</v>
      </c>
      <c r="D463" s="170" t="s">
        <v>15</v>
      </c>
      <c r="E463" s="320">
        <v>1274</v>
      </c>
      <c r="F463" s="320">
        <v>1305</v>
      </c>
      <c r="G463" s="320">
        <v>1342</v>
      </c>
      <c r="H463" s="320">
        <v>1359</v>
      </c>
      <c r="I463" s="320">
        <v>1350</v>
      </c>
      <c r="J463" s="320">
        <v>1327</v>
      </c>
      <c r="K463" s="320">
        <v>1301</v>
      </c>
      <c r="L463" s="320">
        <v>1260</v>
      </c>
      <c r="M463" s="320">
        <v>1243</v>
      </c>
      <c r="N463" s="320">
        <v>1263</v>
      </c>
      <c r="O463" s="320">
        <v>1274</v>
      </c>
      <c r="P463" s="320">
        <v>1304</v>
      </c>
      <c r="Q463" s="320">
        <v>1333</v>
      </c>
      <c r="R463" s="320">
        <v>1375</v>
      </c>
      <c r="S463" s="320">
        <v>1377</v>
      </c>
      <c r="T463" s="320">
        <v>1408</v>
      </c>
      <c r="U463" s="320">
        <v>1410</v>
      </c>
      <c r="V463" s="320">
        <v>1426</v>
      </c>
      <c r="W463" s="320">
        <v>1460</v>
      </c>
      <c r="X463" s="320">
        <v>1516</v>
      </c>
      <c r="Y463" s="320">
        <v>1558</v>
      </c>
      <c r="Z463" s="320">
        <v>1642</v>
      </c>
      <c r="AA463" s="320">
        <v>1676</v>
      </c>
      <c r="AB463" s="320">
        <v>1673</v>
      </c>
      <c r="AC463" s="320">
        <v>1643</v>
      </c>
    </row>
    <row r="464" spans="1:29" ht="15" x14ac:dyDescent="0.2">
      <c r="A464" t="str">
        <f t="shared" si="9"/>
        <v>Nyborg80-84 år</v>
      </c>
      <c r="B464" s="241">
        <v>465</v>
      </c>
      <c r="C464" s="170" t="s">
        <v>205</v>
      </c>
      <c r="D464" s="170" t="s">
        <v>15</v>
      </c>
      <c r="E464" s="320">
        <v>1414</v>
      </c>
      <c r="F464" s="320">
        <v>1492</v>
      </c>
      <c r="G464" s="320">
        <v>1553</v>
      </c>
      <c r="H464" s="320">
        <v>1618</v>
      </c>
      <c r="I464" s="320">
        <v>1578</v>
      </c>
      <c r="J464" s="320">
        <v>1576</v>
      </c>
      <c r="K464" s="320">
        <v>1539</v>
      </c>
      <c r="L464" s="320">
        <v>1496</v>
      </c>
      <c r="M464" s="320">
        <v>1480</v>
      </c>
      <c r="N464" s="320">
        <v>1503</v>
      </c>
      <c r="O464" s="320">
        <v>1529</v>
      </c>
      <c r="P464" s="320">
        <v>1571</v>
      </c>
      <c r="Q464" s="320">
        <v>1592</v>
      </c>
      <c r="R464" s="320">
        <v>1609</v>
      </c>
      <c r="S464" s="320">
        <v>1624</v>
      </c>
      <c r="T464" s="320">
        <v>1631</v>
      </c>
      <c r="U464" s="320">
        <v>1642</v>
      </c>
      <c r="V464" s="320">
        <v>1693</v>
      </c>
      <c r="W464" s="320">
        <v>1751</v>
      </c>
      <c r="X464" s="320">
        <v>1834</v>
      </c>
      <c r="Y464" s="320">
        <v>1932</v>
      </c>
      <c r="Z464" s="320">
        <v>2014</v>
      </c>
      <c r="AA464" s="320">
        <v>2040</v>
      </c>
      <c r="AB464" s="320">
        <v>2025</v>
      </c>
      <c r="AC464" s="320">
        <v>1975</v>
      </c>
    </row>
    <row r="465" spans="1:29" ht="15" x14ac:dyDescent="0.2">
      <c r="A465" t="str">
        <f t="shared" si="9"/>
        <v>Næstved80-84 år</v>
      </c>
      <c r="B465" s="241">
        <v>466</v>
      </c>
      <c r="C465" s="170" t="s">
        <v>185</v>
      </c>
      <c r="D465" s="170" t="s">
        <v>15</v>
      </c>
      <c r="E465" s="320">
        <v>3226</v>
      </c>
      <c r="F465" s="320">
        <v>3454</v>
      </c>
      <c r="G465" s="320">
        <v>3600</v>
      </c>
      <c r="H465" s="320">
        <v>3645</v>
      </c>
      <c r="I465" s="320">
        <v>3698</v>
      </c>
      <c r="J465" s="320">
        <v>3652</v>
      </c>
      <c r="K465" s="320">
        <v>3561</v>
      </c>
      <c r="L465" s="320">
        <v>3519</v>
      </c>
      <c r="M465" s="320">
        <v>3567</v>
      </c>
      <c r="N465" s="320">
        <v>3537</v>
      </c>
      <c r="O465" s="320">
        <v>3614</v>
      </c>
      <c r="P465" s="320">
        <v>3660</v>
      </c>
      <c r="Q465" s="320">
        <v>3687</v>
      </c>
      <c r="R465" s="320">
        <v>3732</v>
      </c>
      <c r="S465" s="320">
        <v>3793</v>
      </c>
      <c r="T465" s="320">
        <v>3802</v>
      </c>
      <c r="U465" s="320">
        <v>3881</v>
      </c>
      <c r="V465" s="320">
        <v>3960</v>
      </c>
      <c r="W465" s="320">
        <v>4067</v>
      </c>
      <c r="X465" s="320">
        <v>4238</v>
      </c>
      <c r="Y465" s="320">
        <v>4422</v>
      </c>
      <c r="Z465" s="320">
        <v>4618</v>
      </c>
      <c r="AA465" s="320">
        <v>4724</v>
      </c>
      <c r="AB465" s="320">
        <v>4754</v>
      </c>
      <c r="AC465" s="320">
        <v>4675</v>
      </c>
    </row>
    <row r="466" spans="1:29" ht="15" x14ac:dyDescent="0.2">
      <c r="A466" t="str">
        <f t="shared" si="9"/>
        <v>Odder80-84 år</v>
      </c>
      <c r="B466" s="241">
        <v>467</v>
      </c>
      <c r="C466" s="170" t="s">
        <v>223</v>
      </c>
      <c r="D466" s="170" t="s">
        <v>15</v>
      </c>
      <c r="E466" s="320">
        <v>917</v>
      </c>
      <c r="F466" s="320">
        <v>1030</v>
      </c>
      <c r="G466" s="320">
        <v>1117</v>
      </c>
      <c r="H466" s="320">
        <v>1160</v>
      </c>
      <c r="I466" s="320">
        <v>1177</v>
      </c>
      <c r="J466" s="320">
        <v>1204</v>
      </c>
      <c r="K466" s="320">
        <v>1209</v>
      </c>
      <c r="L466" s="320">
        <v>1168</v>
      </c>
      <c r="M466" s="320">
        <v>1167</v>
      </c>
      <c r="N466" s="320">
        <v>1189</v>
      </c>
      <c r="O466" s="320">
        <v>1159</v>
      </c>
      <c r="P466" s="320">
        <v>1163</v>
      </c>
      <c r="Q466" s="320">
        <v>1194</v>
      </c>
      <c r="R466" s="320">
        <v>1201</v>
      </c>
      <c r="S466" s="320">
        <v>1220</v>
      </c>
      <c r="T466" s="320">
        <v>1283</v>
      </c>
      <c r="U466" s="320">
        <v>1322</v>
      </c>
      <c r="V466" s="320">
        <v>1341</v>
      </c>
      <c r="W466" s="320">
        <v>1411</v>
      </c>
      <c r="X466" s="320">
        <v>1477</v>
      </c>
      <c r="Y466" s="320">
        <v>1526</v>
      </c>
      <c r="Z466" s="320">
        <v>1594</v>
      </c>
      <c r="AA466" s="320">
        <v>1626</v>
      </c>
      <c r="AB466" s="320">
        <v>1628</v>
      </c>
      <c r="AC466" s="320">
        <v>1582</v>
      </c>
    </row>
    <row r="467" spans="1:29" ht="15" x14ac:dyDescent="0.2">
      <c r="A467" t="str">
        <f t="shared" si="9"/>
        <v>Odense80-84 år</v>
      </c>
      <c r="B467" s="241">
        <v>468</v>
      </c>
      <c r="C467" s="170" t="s">
        <v>206</v>
      </c>
      <c r="D467" s="170" t="s">
        <v>15</v>
      </c>
      <c r="E467" s="320">
        <v>6239</v>
      </c>
      <c r="F467" s="320">
        <v>6617</v>
      </c>
      <c r="G467" s="320">
        <v>6890</v>
      </c>
      <c r="H467" s="320">
        <v>6992</v>
      </c>
      <c r="I467" s="320">
        <v>6940</v>
      </c>
      <c r="J467" s="320">
        <v>6863</v>
      </c>
      <c r="K467" s="320">
        <v>6703</v>
      </c>
      <c r="L467" s="320">
        <v>6558</v>
      </c>
      <c r="M467" s="320">
        <v>6541</v>
      </c>
      <c r="N467" s="320">
        <v>6583</v>
      </c>
      <c r="O467" s="320">
        <v>6727</v>
      </c>
      <c r="P467" s="320">
        <v>6900</v>
      </c>
      <c r="Q467" s="320">
        <v>7039</v>
      </c>
      <c r="R467" s="320">
        <v>7151</v>
      </c>
      <c r="S467" s="320">
        <v>7283</v>
      </c>
      <c r="T467" s="320">
        <v>7292</v>
      </c>
      <c r="U467" s="320">
        <v>7405</v>
      </c>
      <c r="V467" s="320">
        <v>7609</v>
      </c>
      <c r="W467" s="320">
        <v>7868</v>
      </c>
      <c r="X467" s="320">
        <v>8154</v>
      </c>
      <c r="Y467" s="320">
        <v>8439</v>
      </c>
      <c r="Z467" s="320">
        <v>8745</v>
      </c>
      <c r="AA467" s="320">
        <v>8857</v>
      </c>
      <c r="AB467" s="320">
        <v>8839</v>
      </c>
      <c r="AC467" s="320">
        <v>8685</v>
      </c>
    </row>
    <row r="468" spans="1:29" ht="15" x14ac:dyDescent="0.2">
      <c r="A468" t="str">
        <f t="shared" si="9"/>
        <v>Odsherred80-84 år</v>
      </c>
      <c r="B468" s="241">
        <v>469</v>
      </c>
      <c r="C468" s="170" t="s">
        <v>186</v>
      </c>
      <c r="D468" s="170" t="s">
        <v>15</v>
      </c>
      <c r="E468" s="320">
        <v>1750</v>
      </c>
      <c r="F468" s="320">
        <v>1903</v>
      </c>
      <c r="G468" s="320">
        <v>2041</v>
      </c>
      <c r="H468" s="320">
        <v>2092</v>
      </c>
      <c r="I468" s="320">
        <v>2110</v>
      </c>
      <c r="J468" s="320">
        <v>2060</v>
      </c>
      <c r="K468" s="320">
        <v>2006</v>
      </c>
      <c r="L468" s="320">
        <v>1984</v>
      </c>
      <c r="M468" s="320">
        <v>1960</v>
      </c>
      <c r="N468" s="320">
        <v>1954</v>
      </c>
      <c r="O468" s="320">
        <v>1946</v>
      </c>
      <c r="P468" s="320">
        <v>1939</v>
      </c>
      <c r="Q468" s="320">
        <v>1910</v>
      </c>
      <c r="R468" s="320">
        <v>1922</v>
      </c>
      <c r="S468" s="320">
        <v>1911</v>
      </c>
      <c r="T468" s="320">
        <v>1978</v>
      </c>
      <c r="U468" s="320">
        <v>1994</v>
      </c>
      <c r="V468" s="320">
        <v>2013</v>
      </c>
      <c r="W468" s="320">
        <v>2069</v>
      </c>
      <c r="X468" s="320">
        <v>2159</v>
      </c>
      <c r="Y468" s="320">
        <v>2178</v>
      </c>
      <c r="Z468" s="320">
        <v>2261</v>
      </c>
      <c r="AA468" s="320">
        <v>2295</v>
      </c>
      <c r="AB468" s="320">
        <v>2248</v>
      </c>
      <c r="AC468" s="320">
        <v>2175</v>
      </c>
    </row>
    <row r="469" spans="1:29" ht="15" x14ac:dyDescent="0.2">
      <c r="A469" t="str">
        <f t="shared" si="9"/>
        <v>Randers80-84 år</v>
      </c>
      <c r="B469" s="241">
        <v>470</v>
      </c>
      <c r="C469" s="170" t="s">
        <v>224</v>
      </c>
      <c r="D469" s="170" t="s">
        <v>15</v>
      </c>
      <c r="E469" s="320">
        <v>3668</v>
      </c>
      <c r="F469" s="320">
        <v>3904</v>
      </c>
      <c r="G469" s="320">
        <v>4097</v>
      </c>
      <c r="H469" s="320">
        <v>4178</v>
      </c>
      <c r="I469" s="320">
        <v>4154</v>
      </c>
      <c r="J469" s="320">
        <v>4114</v>
      </c>
      <c r="K469" s="320">
        <v>4012</v>
      </c>
      <c r="L469" s="320">
        <v>3924</v>
      </c>
      <c r="M469" s="320">
        <v>3885</v>
      </c>
      <c r="N469" s="320">
        <v>3934</v>
      </c>
      <c r="O469" s="320">
        <v>3929</v>
      </c>
      <c r="P469" s="320">
        <v>3996</v>
      </c>
      <c r="Q469" s="320">
        <v>4018</v>
      </c>
      <c r="R469" s="320">
        <v>4083</v>
      </c>
      <c r="S469" s="320">
        <v>4120</v>
      </c>
      <c r="T469" s="320">
        <v>4247</v>
      </c>
      <c r="U469" s="320">
        <v>4339</v>
      </c>
      <c r="V469" s="320">
        <v>4509</v>
      </c>
      <c r="W469" s="320">
        <v>4715</v>
      </c>
      <c r="X469" s="320">
        <v>4929</v>
      </c>
      <c r="Y469" s="320">
        <v>5166</v>
      </c>
      <c r="Z469" s="320">
        <v>5412</v>
      </c>
      <c r="AA469" s="320">
        <v>5512</v>
      </c>
      <c r="AB469" s="320">
        <v>5490</v>
      </c>
      <c r="AC469" s="320">
        <v>5470</v>
      </c>
    </row>
    <row r="470" spans="1:29" ht="15" x14ac:dyDescent="0.2">
      <c r="A470" t="str">
        <f t="shared" si="9"/>
        <v>Rebild80-84 år</v>
      </c>
      <c r="B470" s="241">
        <v>471</v>
      </c>
      <c r="C470" s="170" t="s">
        <v>240</v>
      </c>
      <c r="D470" s="170" t="s">
        <v>15</v>
      </c>
      <c r="E470" s="320">
        <v>1016</v>
      </c>
      <c r="F470" s="320">
        <v>1118</v>
      </c>
      <c r="G470" s="320">
        <v>1215</v>
      </c>
      <c r="H470" s="320">
        <v>1238</v>
      </c>
      <c r="I470" s="320">
        <v>1237</v>
      </c>
      <c r="J470" s="320">
        <v>1205</v>
      </c>
      <c r="K470" s="320">
        <v>1185</v>
      </c>
      <c r="L470" s="320">
        <v>1160</v>
      </c>
      <c r="M470" s="320">
        <v>1157</v>
      </c>
      <c r="N470" s="320">
        <v>1144</v>
      </c>
      <c r="O470" s="320">
        <v>1153</v>
      </c>
      <c r="P470" s="320">
        <v>1170</v>
      </c>
      <c r="Q470" s="320">
        <v>1186</v>
      </c>
      <c r="R470" s="320">
        <v>1180</v>
      </c>
      <c r="S470" s="320">
        <v>1227</v>
      </c>
      <c r="T470" s="320">
        <v>1242</v>
      </c>
      <c r="U470" s="320">
        <v>1261</v>
      </c>
      <c r="V470" s="320">
        <v>1272</v>
      </c>
      <c r="W470" s="320">
        <v>1328</v>
      </c>
      <c r="X470" s="320">
        <v>1359</v>
      </c>
      <c r="Y470" s="320">
        <v>1416</v>
      </c>
      <c r="Z470" s="320">
        <v>1447</v>
      </c>
      <c r="AA470" s="320">
        <v>1462</v>
      </c>
      <c r="AB470" s="320">
        <v>1440</v>
      </c>
      <c r="AC470" s="320">
        <v>1400</v>
      </c>
    </row>
    <row r="471" spans="1:29" ht="15" x14ac:dyDescent="0.2">
      <c r="A471" t="str">
        <f t="shared" si="9"/>
        <v>Ringkøbing-Skjern80-84 år</v>
      </c>
      <c r="B471" s="241">
        <v>472</v>
      </c>
      <c r="C471" s="170" t="s">
        <v>225</v>
      </c>
      <c r="D471" s="170" t="s">
        <v>15</v>
      </c>
      <c r="E471" s="320">
        <v>2173</v>
      </c>
      <c r="F471" s="320">
        <v>2287</v>
      </c>
      <c r="G471" s="320">
        <v>2394</v>
      </c>
      <c r="H471" s="320">
        <v>2473</v>
      </c>
      <c r="I471" s="320">
        <v>2474</v>
      </c>
      <c r="J471" s="320">
        <v>2454</v>
      </c>
      <c r="K471" s="320">
        <v>2426</v>
      </c>
      <c r="L471" s="320">
        <v>2406</v>
      </c>
      <c r="M471" s="320">
        <v>2433</v>
      </c>
      <c r="N471" s="320">
        <v>2405</v>
      </c>
      <c r="O471" s="320">
        <v>2425</v>
      </c>
      <c r="P471" s="320">
        <v>2465</v>
      </c>
      <c r="Q471" s="320">
        <v>2509</v>
      </c>
      <c r="R471" s="320">
        <v>2535</v>
      </c>
      <c r="S471" s="320">
        <v>2599</v>
      </c>
      <c r="T471" s="320">
        <v>2609</v>
      </c>
      <c r="U471" s="320">
        <v>2654</v>
      </c>
      <c r="V471" s="320">
        <v>2707</v>
      </c>
      <c r="W471" s="320">
        <v>2756</v>
      </c>
      <c r="X471" s="320">
        <v>2830</v>
      </c>
      <c r="Y471" s="320">
        <v>2917</v>
      </c>
      <c r="Z471" s="320">
        <v>2988</v>
      </c>
      <c r="AA471" s="320">
        <v>2997</v>
      </c>
      <c r="AB471" s="320">
        <v>2989</v>
      </c>
      <c r="AC471" s="320">
        <v>2926</v>
      </c>
    </row>
    <row r="472" spans="1:29" ht="15" x14ac:dyDescent="0.2">
      <c r="A472" t="str">
        <f t="shared" si="9"/>
        <v>Ringsted80-84 år</v>
      </c>
      <c r="B472" s="241">
        <v>473</v>
      </c>
      <c r="C472" s="170" t="s">
        <v>187</v>
      </c>
      <c r="D472" s="170" t="s">
        <v>15</v>
      </c>
      <c r="E472" s="320">
        <v>1112</v>
      </c>
      <c r="F472" s="320">
        <v>1222</v>
      </c>
      <c r="G472" s="320">
        <v>1269</v>
      </c>
      <c r="H472" s="320">
        <v>1299</v>
      </c>
      <c r="I472" s="320">
        <v>1307</v>
      </c>
      <c r="J472" s="320">
        <v>1281</v>
      </c>
      <c r="K472" s="320">
        <v>1212</v>
      </c>
      <c r="L472" s="320">
        <v>1204</v>
      </c>
      <c r="M472" s="320">
        <v>1175</v>
      </c>
      <c r="N472" s="320">
        <v>1185</v>
      </c>
      <c r="O472" s="320">
        <v>1194</v>
      </c>
      <c r="P472" s="320">
        <v>1239</v>
      </c>
      <c r="Q472" s="320">
        <v>1252</v>
      </c>
      <c r="R472" s="320">
        <v>1302</v>
      </c>
      <c r="S472" s="320">
        <v>1331</v>
      </c>
      <c r="T472" s="320">
        <v>1366</v>
      </c>
      <c r="U472" s="320">
        <v>1395</v>
      </c>
      <c r="V472" s="320">
        <v>1437</v>
      </c>
      <c r="W472" s="320">
        <v>1466</v>
      </c>
      <c r="X472" s="320">
        <v>1507</v>
      </c>
      <c r="Y472" s="320">
        <v>1587</v>
      </c>
      <c r="Z472" s="320">
        <v>1680</v>
      </c>
      <c r="AA472" s="320">
        <v>1738</v>
      </c>
      <c r="AB472" s="320">
        <v>1758</v>
      </c>
      <c r="AC472" s="320">
        <v>1764</v>
      </c>
    </row>
    <row r="473" spans="1:29" ht="15" x14ac:dyDescent="0.2">
      <c r="A473" t="str">
        <f t="shared" si="9"/>
        <v>Roskilde80-84 år</v>
      </c>
      <c r="B473" s="241">
        <v>474</v>
      </c>
      <c r="C473" s="170" t="s">
        <v>188</v>
      </c>
      <c r="D473" s="170" t="s">
        <v>15</v>
      </c>
      <c r="E473" s="320">
        <v>3286</v>
      </c>
      <c r="F473" s="320">
        <v>3542</v>
      </c>
      <c r="G473" s="320">
        <v>3711</v>
      </c>
      <c r="H473" s="320">
        <v>3693</v>
      </c>
      <c r="I473" s="320">
        <v>3678</v>
      </c>
      <c r="J473" s="320">
        <v>3579</v>
      </c>
      <c r="K473" s="320">
        <v>3439</v>
      </c>
      <c r="L473" s="320">
        <v>3327</v>
      </c>
      <c r="M473" s="320">
        <v>3328</v>
      </c>
      <c r="N473" s="320">
        <v>3286</v>
      </c>
      <c r="O473" s="320">
        <v>3312</v>
      </c>
      <c r="P473" s="320">
        <v>3340</v>
      </c>
      <c r="Q473" s="320">
        <v>3408</v>
      </c>
      <c r="R473" s="320">
        <v>3476</v>
      </c>
      <c r="S473" s="320">
        <v>3563</v>
      </c>
      <c r="T473" s="320">
        <v>3664</v>
      </c>
      <c r="U473" s="320">
        <v>3796</v>
      </c>
      <c r="V473" s="320">
        <v>3906</v>
      </c>
      <c r="W473" s="320">
        <v>4121</v>
      </c>
      <c r="X473" s="320">
        <v>4370</v>
      </c>
      <c r="Y473" s="320">
        <v>4582</v>
      </c>
      <c r="Z473" s="320">
        <v>4846</v>
      </c>
      <c r="AA473" s="320">
        <v>5037</v>
      </c>
      <c r="AB473" s="320">
        <v>5047</v>
      </c>
      <c r="AC473" s="320">
        <v>4979</v>
      </c>
    </row>
    <row r="474" spans="1:29" ht="15" x14ac:dyDescent="0.2">
      <c r="A474" t="str">
        <f t="shared" si="9"/>
        <v>Rudersdal80-84 år</v>
      </c>
      <c r="B474" s="241">
        <v>475</v>
      </c>
      <c r="C474" s="170" t="s">
        <v>173</v>
      </c>
      <c r="D474" s="170" t="s">
        <v>15</v>
      </c>
      <c r="E474" s="320">
        <v>2553</v>
      </c>
      <c r="F474" s="320">
        <v>2673</v>
      </c>
      <c r="G474" s="320">
        <v>2727</v>
      </c>
      <c r="H474" s="320">
        <v>2710</v>
      </c>
      <c r="I474" s="320">
        <v>2616</v>
      </c>
      <c r="J474" s="320">
        <v>2478</v>
      </c>
      <c r="K474" s="320">
        <v>2335</v>
      </c>
      <c r="L474" s="320">
        <v>2232</v>
      </c>
      <c r="M474" s="320">
        <v>2213</v>
      </c>
      <c r="N474" s="320">
        <v>2214</v>
      </c>
      <c r="O474" s="320">
        <v>2228</v>
      </c>
      <c r="P474" s="320">
        <v>2289</v>
      </c>
      <c r="Q474" s="320">
        <v>2314</v>
      </c>
      <c r="R474" s="320">
        <v>2334</v>
      </c>
      <c r="S474" s="320">
        <v>2375</v>
      </c>
      <c r="T474" s="320">
        <v>2458</v>
      </c>
      <c r="U474" s="320">
        <v>2466</v>
      </c>
      <c r="V474" s="320">
        <v>2537</v>
      </c>
      <c r="W474" s="320">
        <v>2649</v>
      </c>
      <c r="X474" s="320">
        <v>2763</v>
      </c>
      <c r="Y474" s="320">
        <v>2845</v>
      </c>
      <c r="Z474" s="320">
        <v>2997</v>
      </c>
      <c r="AA474" s="320">
        <v>3055</v>
      </c>
      <c r="AB474" s="320">
        <v>3041</v>
      </c>
      <c r="AC474" s="320">
        <v>2966</v>
      </c>
    </row>
    <row r="475" spans="1:29" ht="15" x14ac:dyDescent="0.2">
      <c r="A475" t="str">
        <f t="shared" si="9"/>
        <v>Rødovre80-84 år</v>
      </c>
      <c r="B475" s="241">
        <v>476</v>
      </c>
      <c r="C475" s="170" t="s">
        <v>174</v>
      </c>
      <c r="D475" s="170" t="s">
        <v>15</v>
      </c>
      <c r="E475" s="320">
        <v>1238</v>
      </c>
      <c r="F475" s="320">
        <v>1307</v>
      </c>
      <c r="G475" s="320">
        <v>1339</v>
      </c>
      <c r="H475" s="320">
        <v>1374</v>
      </c>
      <c r="I475" s="320">
        <v>1376</v>
      </c>
      <c r="J475" s="320">
        <v>1353</v>
      </c>
      <c r="K475" s="320">
        <v>1336</v>
      </c>
      <c r="L475" s="320">
        <v>1350</v>
      </c>
      <c r="M475" s="320">
        <v>1349</v>
      </c>
      <c r="N475" s="320">
        <v>1362</v>
      </c>
      <c r="O475" s="320">
        <v>1407</v>
      </c>
      <c r="P475" s="320">
        <v>1478</v>
      </c>
      <c r="Q475" s="320">
        <v>1511</v>
      </c>
      <c r="R475" s="320">
        <v>1549</v>
      </c>
      <c r="S475" s="320">
        <v>1619</v>
      </c>
      <c r="T475" s="320">
        <v>1677</v>
      </c>
      <c r="U475" s="320">
        <v>1725</v>
      </c>
      <c r="V475" s="320">
        <v>1767</v>
      </c>
      <c r="W475" s="320">
        <v>1833</v>
      </c>
      <c r="X475" s="320">
        <v>1887</v>
      </c>
      <c r="Y475" s="320">
        <v>1927</v>
      </c>
      <c r="Z475" s="320">
        <v>1985</v>
      </c>
      <c r="AA475" s="320">
        <v>2023</v>
      </c>
      <c r="AB475" s="320">
        <v>2018</v>
      </c>
      <c r="AC475" s="320">
        <v>1979</v>
      </c>
    </row>
    <row r="476" spans="1:29" ht="15" x14ac:dyDescent="0.2">
      <c r="A476" t="str">
        <f t="shared" si="9"/>
        <v>Samsø80-84 år</v>
      </c>
      <c r="B476" s="241">
        <v>477</v>
      </c>
      <c r="C476" s="170" t="s">
        <v>226</v>
      </c>
      <c r="D476" s="170" t="s">
        <v>15</v>
      </c>
      <c r="E476" s="320">
        <v>216</v>
      </c>
      <c r="F476" s="320">
        <v>239</v>
      </c>
      <c r="G476" s="320">
        <v>250</v>
      </c>
      <c r="H476" s="320">
        <v>260</v>
      </c>
      <c r="I476" s="320">
        <v>261</v>
      </c>
      <c r="J476" s="320">
        <v>254</v>
      </c>
      <c r="K476" s="320">
        <v>241</v>
      </c>
      <c r="L476" s="320">
        <v>235</v>
      </c>
      <c r="M476" s="320">
        <v>238</v>
      </c>
      <c r="N476" s="320">
        <v>250</v>
      </c>
      <c r="O476" s="320">
        <v>253</v>
      </c>
      <c r="P476" s="320">
        <v>262</v>
      </c>
      <c r="Q476" s="320">
        <v>271</v>
      </c>
      <c r="R476" s="320">
        <v>273</v>
      </c>
      <c r="S476" s="320">
        <v>280</v>
      </c>
      <c r="T476" s="320">
        <v>280</v>
      </c>
      <c r="U476" s="320">
        <v>273</v>
      </c>
      <c r="V476" s="320">
        <v>281</v>
      </c>
      <c r="W476" s="320">
        <v>288</v>
      </c>
      <c r="X476" s="320">
        <v>287</v>
      </c>
      <c r="Y476" s="320">
        <v>294</v>
      </c>
      <c r="Z476" s="320">
        <v>305</v>
      </c>
      <c r="AA476" s="320">
        <v>297</v>
      </c>
      <c r="AB476" s="320">
        <v>299</v>
      </c>
      <c r="AC476" s="320">
        <v>292</v>
      </c>
    </row>
    <row r="477" spans="1:29" ht="15" x14ac:dyDescent="0.2">
      <c r="A477" t="str">
        <f t="shared" si="9"/>
        <v>Silkeborg80-84 år</v>
      </c>
      <c r="B477" s="241">
        <v>478</v>
      </c>
      <c r="C477" s="170" t="s">
        <v>227</v>
      </c>
      <c r="D477" s="170" t="s">
        <v>15</v>
      </c>
      <c r="E477" s="320">
        <v>3247</v>
      </c>
      <c r="F477" s="320">
        <v>3567</v>
      </c>
      <c r="G477" s="320">
        <v>3834</v>
      </c>
      <c r="H477" s="320">
        <v>3956</v>
      </c>
      <c r="I477" s="320">
        <v>4004</v>
      </c>
      <c r="J477" s="320">
        <v>3981</v>
      </c>
      <c r="K477" s="320">
        <v>3947</v>
      </c>
      <c r="L477" s="320">
        <v>3867</v>
      </c>
      <c r="M477" s="320">
        <v>3876</v>
      </c>
      <c r="N477" s="320">
        <v>3903</v>
      </c>
      <c r="O477" s="320">
        <v>3937</v>
      </c>
      <c r="P477" s="320">
        <v>4019</v>
      </c>
      <c r="Q477" s="320">
        <v>4110</v>
      </c>
      <c r="R477" s="320">
        <v>4151</v>
      </c>
      <c r="S477" s="320">
        <v>4185</v>
      </c>
      <c r="T477" s="320">
        <v>4260</v>
      </c>
      <c r="U477" s="320">
        <v>4257</v>
      </c>
      <c r="V477" s="320">
        <v>4385</v>
      </c>
      <c r="W477" s="320">
        <v>4600</v>
      </c>
      <c r="X477" s="320">
        <v>4828</v>
      </c>
      <c r="Y477" s="320">
        <v>5031</v>
      </c>
      <c r="Z477" s="320">
        <v>5338</v>
      </c>
      <c r="AA477" s="320">
        <v>5447</v>
      </c>
      <c r="AB477" s="320">
        <v>5436</v>
      </c>
      <c r="AC477" s="320">
        <v>5367</v>
      </c>
    </row>
    <row r="478" spans="1:29" ht="15" x14ac:dyDescent="0.2">
      <c r="A478" t="str">
        <f t="shared" si="9"/>
        <v>Skanderborg80-84 år</v>
      </c>
      <c r="B478" s="241">
        <v>479</v>
      </c>
      <c r="C478" s="170" t="s">
        <v>228</v>
      </c>
      <c r="D478" s="170" t="s">
        <v>15</v>
      </c>
      <c r="E478" s="320">
        <v>2084</v>
      </c>
      <c r="F478" s="320">
        <v>2308</v>
      </c>
      <c r="G478" s="320">
        <v>2466</v>
      </c>
      <c r="H478" s="320">
        <v>2555</v>
      </c>
      <c r="I478" s="320">
        <v>2567</v>
      </c>
      <c r="J478" s="320">
        <v>2538</v>
      </c>
      <c r="K478" s="320">
        <v>2449</v>
      </c>
      <c r="L478" s="320">
        <v>2433</v>
      </c>
      <c r="M478" s="320">
        <v>2418</v>
      </c>
      <c r="N478" s="320">
        <v>2401</v>
      </c>
      <c r="O478" s="320">
        <v>2388</v>
      </c>
      <c r="P478" s="320">
        <v>2421</v>
      </c>
      <c r="Q478" s="320">
        <v>2408</v>
      </c>
      <c r="R478" s="320">
        <v>2417</v>
      </c>
      <c r="S478" s="320">
        <v>2457</v>
      </c>
      <c r="T478" s="320">
        <v>2478</v>
      </c>
      <c r="U478" s="320">
        <v>2511</v>
      </c>
      <c r="V478" s="320">
        <v>2587</v>
      </c>
      <c r="W478" s="320">
        <v>2706</v>
      </c>
      <c r="X478" s="320">
        <v>2794</v>
      </c>
      <c r="Y478" s="320">
        <v>2940</v>
      </c>
      <c r="Z478" s="320">
        <v>3076</v>
      </c>
      <c r="AA478" s="320">
        <v>3129</v>
      </c>
      <c r="AB478" s="320">
        <v>3110</v>
      </c>
      <c r="AC478" s="320">
        <v>3089</v>
      </c>
    </row>
    <row r="479" spans="1:29" ht="15" x14ac:dyDescent="0.2">
      <c r="A479" t="str">
        <f t="shared" si="9"/>
        <v>Skive80-84 år</v>
      </c>
      <c r="B479" s="241">
        <v>480</v>
      </c>
      <c r="C479" s="170" t="s">
        <v>229</v>
      </c>
      <c r="D479" s="170" t="s">
        <v>15</v>
      </c>
      <c r="E479" s="320">
        <v>1899</v>
      </c>
      <c r="F479" s="320">
        <v>2014</v>
      </c>
      <c r="G479" s="320">
        <v>2059</v>
      </c>
      <c r="H479" s="320">
        <v>2095</v>
      </c>
      <c r="I479" s="320">
        <v>2078</v>
      </c>
      <c r="J479" s="320">
        <v>2043</v>
      </c>
      <c r="K479" s="320">
        <v>2027</v>
      </c>
      <c r="L479" s="320">
        <v>2035</v>
      </c>
      <c r="M479" s="320">
        <v>2058</v>
      </c>
      <c r="N479" s="320">
        <v>2108</v>
      </c>
      <c r="O479" s="320">
        <v>2176</v>
      </c>
      <c r="P479" s="320">
        <v>2177</v>
      </c>
      <c r="Q479" s="320">
        <v>2172</v>
      </c>
      <c r="R479" s="320">
        <v>2213</v>
      </c>
      <c r="S479" s="320">
        <v>2227</v>
      </c>
      <c r="T479" s="320">
        <v>2234</v>
      </c>
      <c r="U479" s="320">
        <v>2277</v>
      </c>
      <c r="V479" s="320">
        <v>2327</v>
      </c>
      <c r="W479" s="320">
        <v>2342</v>
      </c>
      <c r="X479" s="320">
        <v>2403</v>
      </c>
      <c r="Y479" s="320">
        <v>2429</v>
      </c>
      <c r="Z479" s="320">
        <v>2504</v>
      </c>
      <c r="AA479" s="320">
        <v>2508</v>
      </c>
      <c r="AB479" s="320">
        <v>2477</v>
      </c>
      <c r="AC479" s="320">
        <v>2392</v>
      </c>
    </row>
    <row r="480" spans="1:29" ht="15" x14ac:dyDescent="0.2">
      <c r="A480" t="str">
        <f t="shared" si="9"/>
        <v>Slagelse80-84 år</v>
      </c>
      <c r="B480" s="241">
        <v>481</v>
      </c>
      <c r="C480" s="170" t="s">
        <v>189</v>
      </c>
      <c r="D480" s="170" t="s">
        <v>15</v>
      </c>
      <c r="E480" s="320">
        <v>3174</v>
      </c>
      <c r="F480" s="320">
        <v>3367</v>
      </c>
      <c r="G480" s="320">
        <v>3497</v>
      </c>
      <c r="H480" s="320">
        <v>3532</v>
      </c>
      <c r="I480" s="320">
        <v>3510</v>
      </c>
      <c r="J480" s="320">
        <v>3424</v>
      </c>
      <c r="K480" s="320">
        <v>3316</v>
      </c>
      <c r="L480" s="320">
        <v>3271</v>
      </c>
      <c r="M480" s="320">
        <v>3250</v>
      </c>
      <c r="N480" s="320">
        <v>3245</v>
      </c>
      <c r="O480" s="320">
        <v>3275</v>
      </c>
      <c r="P480" s="320">
        <v>3354</v>
      </c>
      <c r="Q480" s="320">
        <v>3424</v>
      </c>
      <c r="R480" s="320">
        <v>3443</v>
      </c>
      <c r="S480" s="320">
        <v>3505</v>
      </c>
      <c r="T480" s="320">
        <v>3579</v>
      </c>
      <c r="U480" s="320">
        <v>3665</v>
      </c>
      <c r="V480" s="320">
        <v>3744</v>
      </c>
      <c r="W480" s="320">
        <v>3915</v>
      </c>
      <c r="X480" s="320">
        <v>4132</v>
      </c>
      <c r="Y480" s="320">
        <v>4310</v>
      </c>
      <c r="Z480" s="320">
        <v>4478</v>
      </c>
      <c r="AA480" s="320">
        <v>4567</v>
      </c>
      <c r="AB480" s="320">
        <v>4530</v>
      </c>
      <c r="AC480" s="320">
        <v>4420</v>
      </c>
    </row>
    <row r="481" spans="1:29" ht="15" x14ac:dyDescent="0.2">
      <c r="A481" t="str">
        <f t="shared" si="9"/>
        <v>Solrød80-84 år</v>
      </c>
      <c r="B481" s="241">
        <v>482</v>
      </c>
      <c r="C481" s="170" t="s">
        <v>190</v>
      </c>
      <c r="D481" s="170" t="s">
        <v>15</v>
      </c>
      <c r="E481" s="320">
        <v>971</v>
      </c>
      <c r="F481" s="320">
        <v>1056</v>
      </c>
      <c r="G481" s="320">
        <v>1108</v>
      </c>
      <c r="H481" s="320">
        <v>1122</v>
      </c>
      <c r="I481" s="320">
        <v>1096</v>
      </c>
      <c r="J481" s="320">
        <v>1086</v>
      </c>
      <c r="K481" s="320">
        <v>999</v>
      </c>
      <c r="L481" s="320">
        <v>950</v>
      </c>
      <c r="M481" s="320">
        <v>924</v>
      </c>
      <c r="N481" s="320">
        <v>903</v>
      </c>
      <c r="O481" s="320">
        <v>873</v>
      </c>
      <c r="P481" s="320">
        <v>873</v>
      </c>
      <c r="Q481" s="320">
        <v>880</v>
      </c>
      <c r="R481" s="320">
        <v>866</v>
      </c>
      <c r="S481" s="320">
        <v>897</v>
      </c>
      <c r="T481" s="320">
        <v>918</v>
      </c>
      <c r="U481" s="320">
        <v>970</v>
      </c>
      <c r="V481" s="320">
        <v>997</v>
      </c>
      <c r="W481" s="320">
        <v>1049</v>
      </c>
      <c r="X481" s="320">
        <v>1093</v>
      </c>
      <c r="Y481" s="320">
        <v>1156</v>
      </c>
      <c r="Z481" s="320">
        <v>1227</v>
      </c>
      <c r="AA481" s="320">
        <v>1274</v>
      </c>
      <c r="AB481" s="320">
        <v>1282</v>
      </c>
      <c r="AC481" s="320">
        <v>1261</v>
      </c>
    </row>
    <row r="482" spans="1:29" ht="15" x14ac:dyDescent="0.2">
      <c r="A482" t="str">
        <f t="shared" si="9"/>
        <v>Sorø80-84 år</v>
      </c>
      <c r="B482" s="241">
        <v>483</v>
      </c>
      <c r="C482" s="170" t="s">
        <v>191</v>
      </c>
      <c r="D482" s="170" t="s">
        <v>15</v>
      </c>
      <c r="E482" s="320">
        <v>1172</v>
      </c>
      <c r="F482" s="320">
        <v>1250</v>
      </c>
      <c r="G482" s="320">
        <v>1275</v>
      </c>
      <c r="H482" s="320">
        <v>1317</v>
      </c>
      <c r="I482" s="320">
        <v>1298</v>
      </c>
      <c r="J482" s="320">
        <v>1272</v>
      </c>
      <c r="K482" s="320">
        <v>1244</v>
      </c>
      <c r="L482" s="320">
        <v>1236</v>
      </c>
      <c r="M482" s="320">
        <v>1220</v>
      </c>
      <c r="N482" s="320">
        <v>1245</v>
      </c>
      <c r="O482" s="320">
        <v>1278</v>
      </c>
      <c r="P482" s="320">
        <v>1304</v>
      </c>
      <c r="Q482" s="320">
        <v>1332</v>
      </c>
      <c r="R482" s="320">
        <v>1372</v>
      </c>
      <c r="S482" s="320">
        <v>1404</v>
      </c>
      <c r="T482" s="320">
        <v>1425</v>
      </c>
      <c r="U482" s="320">
        <v>1457</v>
      </c>
      <c r="V482" s="320">
        <v>1518</v>
      </c>
      <c r="W482" s="320">
        <v>1564</v>
      </c>
      <c r="X482" s="320">
        <v>1613</v>
      </c>
      <c r="Y482" s="320">
        <v>1672</v>
      </c>
      <c r="Z482" s="320">
        <v>1742</v>
      </c>
      <c r="AA482" s="320">
        <v>1768</v>
      </c>
      <c r="AB482" s="320">
        <v>1764</v>
      </c>
      <c r="AC482" s="320">
        <v>1733</v>
      </c>
    </row>
    <row r="483" spans="1:29" ht="15" x14ac:dyDescent="0.2">
      <c r="A483" t="str">
        <f t="shared" si="9"/>
        <v>Stevns80-84 år</v>
      </c>
      <c r="B483" s="241">
        <v>484</v>
      </c>
      <c r="C483" s="170" t="s">
        <v>192</v>
      </c>
      <c r="D483" s="170" t="s">
        <v>15</v>
      </c>
      <c r="E483" s="320">
        <v>1036</v>
      </c>
      <c r="F483" s="320">
        <v>1125</v>
      </c>
      <c r="G483" s="320">
        <v>1180</v>
      </c>
      <c r="H483" s="320">
        <v>1208</v>
      </c>
      <c r="I483" s="320">
        <v>1201</v>
      </c>
      <c r="J483" s="320">
        <v>1176</v>
      </c>
      <c r="K483" s="320">
        <v>1127</v>
      </c>
      <c r="L483" s="320">
        <v>1093</v>
      </c>
      <c r="M483" s="320">
        <v>1092</v>
      </c>
      <c r="N483" s="320">
        <v>1079</v>
      </c>
      <c r="O483" s="320">
        <v>1074</v>
      </c>
      <c r="P483" s="320">
        <v>1081</v>
      </c>
      <c r="Q483" s="320">
        <v>1103</v>
      </c>
      <c r="R483" s="320">
        <v>1138</v>
      </c>
      <c r="S483" s="320">
        <v>1156</v>
      </c>
      <c r="T483" s="320">
        <v>1184</v>
      </c>
      <c r="U483" s="320">
        <v>1217</v>
      </c>
      <c r="V483" s="320">
        <v>1242</v>
      </c>
      <c r="W483" s="320">
        <v>1264</v>
      </c>
      <c r="X483" s="320">
        <v>1312</v>
      </c>
      <c r="Y483" s="320">
        <v>1383</v>
      </c>
      <c r="Z483" s="320">
        <v>1438</v>
      </c>
      <c r="AA483" s="320">
        <v>1456</v>
      </c>
      <c r="AB483" s="320">
        <v>1449</v>
      </c>
      <c r="AC483" s="320">
        <v>1434</v>
      </c>
    </row>
    <row r="484" spans="1:29" ht="15" x14ac:dyDescent="0.2">
      <c r="A484" t="str">
        <f t="shared" si="9"/>
        <v>Struer80-84 år</v>
      </c>
      <c r="B484" s="241">
        <v>485</v>
      </c>
      <c r="C484" s="170" t="s">
        <v>230</v>
      </c>
      <c r="D484" s="170" t="s">
        <v>15</v>
      </c>
      <c r="E484" s="320">
        <v>984</v>
      </c>
      <c r="F484" s="320">
        <v>1056</v>
      </c>
      <c r="G484" s="320">
        <v>1083</v>
      </c>
      <c r="H484" s="320">
        <v>1115</v>
      </c>
      <c r="I484" s="320">
        <v>1104</v>
      </c>
      <c r="J484" s="320">
        <v>1089</v>
      </c>
      <c r="K484" s="320">
        <v>1066</v>
      </c>
      <c r="L484" s="320">
        <v>1074</v>
      </c>
      <c r="M484" s="320">
        <v>1067</v>
      </c>
      <c r="N484" s="320">
        <v>1078</v>
      </c>
      <c r="O484" s="320">
        <v>1080</v>
      </c>
      <c r="P484" s="320">
        <v>1083</v>
      </c>
      <c r="Q484" s="320">
        <v>1067</v>
      </c>
      <c r="R484" s="320">
        <v>1062</v>
      </c>
      <c r="S484" s="320">
        <v>1090</v>
      </c>
      <c r="T484" s="320">
        <v>1065</v>
      </c>
      <c r="U484" s="320">
        <v>1067</v>
      </c>
      <c r="V484" s="320">
        <v>1070</v>
      </c>
      <c r="W484" s="320">
        <v>1096</v>
      </c>
      <c r="X484" s="320">
        <v>1113</v>
      </c>
      <c r="Y484" s="320">
        <v>1153</v>
      </c>
      <c r="Z484" s="320">
        <v>1199</v>
      </c>
      <c r="AA484" s="320">
        <v>1221</v>
      </c>
      <c r="AB484" s="320">
        <v>1210</v>
      </c>
      <c r="AC484" s="320">
        <v>1179</v>
      </c>
    </row>
    <row r="485" spans="1:29" ht="15" x14ac:dyDescent="0.2">
      <c r="A485" t="str">
        <f t="shared" si="9"/>
        <v>Svendborg80-84 år</v>
      </c>
      <c r="B485" s="241">
        <v>486</v>
      </c>
      <c r="C485" s="170" t="s">
        <v>207</v>
      </c>
      <c r="D485" s="170" t="s">
        <v>15</v>
      </c>
      <c r="E485" s="320">
        <v>2373</v>
      </c>
      <c r="F485" s="320">
        <v>2572</v>
      </c>
      <c r="G485" s="320">
        <v>2668</v>
      </c>
      <c r="H485" s="320">
        <v>2749</v>
      </c>
      <c r="I485" s="320">
        <v>2810</v>
      </c>
      <c r="J485" s="320">
        <v>2769</v>
      </c>
      <c r="K485" s="320">
        <v>2694</v>
      </c>
      <c r="L485" s="320">
        <v>2712</v>
      </c>
      <c r="M485" s="320">
        <v>2789</v>
      </c>
      <c r="N485" s="320">
        <v>2834</v>
      </c>
      <c r="O485" s="320">
        <v>2916</v>
      </c>
      <c r="P485" s="320">
        <v>3044</v>
      </c>
      <c r="Q485" s="320">
        <v>3100</v>
      </c>
      <c r="R485" s="320">
        <v>3092</v>
      </c>
      <c r="S485" s="320">
        <v>3080</v>
      </c>
      <c r="T485" s="320">
        <v>3134</v>
      </c>
      <c r="U485" s="320">
        <v>3116</v>
      </c>
      <c r="V485" s="320">
        <v>3108</v>
      </c>
      <c r="W485" s="320">
        <v>3172</v>
      </c>
      <c r="X485" s="320">
        <v>3273</v>
      </c>
      <c r="Y485" s="320">
        <v>3290</v>
      </c>
      <c r="Z485" s="320">
        <v>3379</v>
      </c>
      <c r="AA485" s="320">
        <v>3438</v>
      </c>
      <c r="AB485" s="320">
        <v>3380</v>
      </c>
      <c r="AC485" s="320">
        <v>3308</v>
      </c>
    </row>
    <row r="486" spans="1:29" ht="15" x14ac:dyDescent="0.2">
      <c r="A486" t="str">
        <f t="shared" si="9"/>
        <v>Syddjurs80-84 år</v>
      </c>
      <c r="B486" s="241">
        <v>487</v>
      </c>
      <c r="C486" s="170" t="s">
        <v>231</v>
      </c>
      <c r="D486" s="170" t="s">
        <v>15</v>
      </c>
      <c r="E486" s="320">
        <v>1969</v>
      </c>
      <c r="F486" s="320">
        <v>2094</v>
      </c>
      <c r="G486" s="320">
        <v>2212</v>
      </c>
      <c r="H486" s="320">
        <v>2244</v>
      </c>
      <c r="I486" s="320">
        <v>2223</v>
      </c>
      <c r="J486" s="320">
        <v>2148</v>
      </c>
      <c r="K486" s="320">
        <v>2105</v>
      </c>
      <c r="L486" s="320">
        <v>2052</v>
      </c>
      <c r="M486" s="320">
        <v>2074</v>
      </c>
      <c r="N486" s="320">
        <v>2109</v>
      </c>
      <c r="O486" s="320">
        <v>2117</v>
      </c>
      <c r="P486" s="320">
        <v>2165</v>
      </c>
      <c r="Q486" s="320">
        <v>2182</v>
      </c>
      <c r="R486" s="320">
        <v>2182</v>
      </c>
      <c r="S486" s="320">
        <v>2182</v>
      </c>
      <c r="T486" s="320">
        <v>2227</v>
      </c>
      <c r="U486" s="320">
        <v>2241</v>
      </c>
      <c r="V486" s="320">
        <v>2311</v>
      </c>
      <c r="W486" s="320">
        <v>2412</v>
      </c>
      <c r="X486" s="320">
        <v>2481</v>
      </c>
      <c r="Y486" s="320">
        <v>2593</v>
      </c>
      <c r="Z486" s="320">
        <v>2681</v>
      </c>
      <c r="AA486" s="320">
        <v>2722</v>
      </c>
      <c r="AB486" s="320">
        <v>2671</v>
      </c>
      <c r="AC486" s="320">
        <v>2650</v>
      </c>
    </row>
    <row r="487" spans="1:29" ht="15" x14ac:dyDescent="0.2">
      <c r="A487" t="str">
        <f t="shared" si="9"/>
        <v>Sønderborg80-84 år</v>
      </c>
      <c r="B487" s="241">
        <v>488</v>
      </c>
      <c r="C487" s="170" t="s">
        <v>208</v>
      </c>
      <c r="D487" s="170" t="s">
        <v>15</v>
      </c>
      <c r="E487" s="320">
        <v>3416</v>
      </c>
      <c r="F487" s="320">
        <v>3523</v>
      </c>
      <c r="G487" s="320">
        <v>3562</v>
      </c>
      <c r="H487" s="320">
        <v>3557</v>
      </c>
      <c r="I487" s="320">
        <v>3469</v>
      </c>
      <c r="J487" s="320">
        <v>3348</v>
      </c>
      <c r="K487" s="320">
        <v>3231</v>
      </c>
      <c r="L487" s="320">
        <v>3169</v>
      </c>
      <c r="M487" s="320">
        <v>3148</v>
      </c>
      <c r="N487" s="320">
        <v>3175</v>
      </c>
      <c r="O487" s="320">
        <v>3194</v>
      </c>
      <c r="P487" s="320">
        <v>3281</v>
      </c>
      <c r="Q487" s="320">
        <v>3350</v>
      </c>
      <c r="R487" s="320">
        <v>3386</v>
      </c>
      <c r="S487" s="320">
        <v>3468</v>
      </c>
      <c r="T487" s="320">
        <v>3560</v>
      </c>
      <c r="U487" s="320">
        <v>3637</v>
      </c>
      <c r="V487" s="320">
        <v>3744</v>
      </c>
      <c r="W487" s="320">
        <v>3922</v>
      </c>
      <c r="X487" s="320">
        <v>4022</v>
      </c>
      <c r="Y487" s="320">
        <v>4191</v>
      </c>
      <c r="Z487" s="320">
        <v>4349</v>
      </c>
      <c r="AA487" s="320">
        <v>4465</v>
      </c>
      <c r="AB487" s="320">
        <v>4417</v>
      </c>
      <c r="AC487" s="320">
        <v>4388</v>
      </c>
    </row>
    <row r="488" spans="1:29" ht="15" x14ac:dyDescent="0.2">
      <c r="A488" t="str">
        <f t="shared" si="9"/>
        <v>Thisted80-84 år</v>
      </c>
      <c r="B488" s="241">
        <v>489</v>
      </c>
      <c r="C488" s="170" t="s">
        <v>241</v>
      </c>
      <c r="D488" s="170" t="s">
        <v>15</v>
      </c>
      <c r="E488" s="320">
        <v>1759</v>
      </c>
      <c r="F488" s="320">
        <v>1857</v>
      </c>
      <c r="G488" s="320">
        <v>1933</v>
      </c>
      <c r="H488" s="320">
        <v>1969</v>
      </c>
      <c r="I488" s="320">
        <v>1989</v>
      </c>
      <c r="J488" s="320">
        <v>1987</v>
      </c>
      <c r="K488" s="320">
        <v>2011</v>
      </c>
      <c r="L488" s="320">
        <v>2025</v>
      </c>
      <c r="M488" s="320">
        <v>2050</v>
      </c>
      <c r="N488" s="320">
        <v>2055</v>
      </c>
      <c r="O488" s="320">
        <v>2050</v>
      </c>
      <c r="P488" s="320">
        <v>2077</v>
      </c>
      <c r="Q488" s="320">
        <v>2092</v>
      </c>
      <c r="R488" s="320">
        <v>2119</v>
      </c>
      <c r="S488" s="320">
        <v>2128</v>
      </c>
      <c r="T488" s="320">
        <v>2152</v>
      </c>
      <c r="U488" s="320">
        <v>2152</v>
      </c>
      <c r="V488" s="320">
        <v>2173</v>
      </c>
      <c r="W488" s="320">
        <v>2180</v>
      </c>
      <c r="X488" s="320">
        <v>2207</v>
      </c>
      <c r="Y488" s="320">
        <v>2240</v>
      </c>
      <c r="Z488" s="320">
        <v>2269</v>
      </c>
      <c r="AA488" s="320">
        <v>2285</v>
      </c>
      <c r="AB488" s="320">
        <v>2255</v>
      </c>
      <c r="AC488" s="320">
        <v>2216</v>
      </c>
    </row>
    <row r="489" spans="1:29" ht="15" x14ac:dyDescent="0.2">
      <c r="A489" t="str">
        <f t="shared" si="9"/>
        <v>Tårnby80-84 år</v>
      </c>
      <c r="B489" s="241">
        <v>490</v>
      </c>
      <c r="C489" s="170" t="s">
        <v>175</v>
      </c>
      <c r="D489" s="170" t="s">
        <v>15</v>
      </c>
      <c r="E489" s="320">
        <v>1326</v>
      </c>
      <c r="F489" s="320">
        <v>1471</v>
      </c>
      <c r="G489" s="320">
        <v>1513</v>
      </c>
      <c r="H489" s="320">
        <v>1524</v>
      </c>
      <c r="I489" s="320">
        <v>1518</v>
      </c>
      <c r="J489" s="320">
        <v>1480</v>
      </c>
      <c r="K489" s="320">
        <v>1411</v>
      </c>
      <c r="L489" s="320">
        <v>1364</v>
      </c>
      <c r="M489" s="320">
        <v>1388</v>
      </c>
      <c r="N489" s="320">
        <v>1412</v>
      </c>
      <c r="O489" s="320">
        <v>1448</v>
      </c>
      <c r="P489" s="320">
        <v>1495</v>
      </c>
      <c r="Q489" s="320">
        <v>1518</v>
      </c>
      <c r="R489" s="320">
        <v>1531</v>
      </c>
      <c r="S489" s="320">
        <v>1554</v>
      </c>
      <c r="T489" s="320">
        <v>1579</v>
      </c>
      <c r="U489" s="320">
        <v>1616</v>
      </c>
      <c r="V489" s="320">
        <v>1665</v>
      </c>
      <c r="W489" s="320">
        <v>1723</v>
      </c>
      <c r="X489" s="320">
        <v>1767</v>
      </c>
      <c r="Y489" s="320">
        <v>1805</v>
      </c>
      <c r="Z489" s="320">
        <v>1866</v>
      </c>
      <c r="AA489" s="320">
        <v>1882</v>
      </c>
      <c r="AB489" s="320">
        <v>1847</v>
      </c>
      <c r="AC489" s="320">
        <v>1814</v>
      </c>
    </row>
    <row r="490" spans="1:29" ht="15" x14ac:dyDescent="0.2">
      <c r="A490" t="str">
        <f t="shared" si="9"/>
        <v>Tønder80-84 år</v>
      </c>
      <c r="B490" s="241">
        <v>491</v>
      </c>
      <c r="C490" s="170" t="s">
        <v>209</v>
      </c>
      <c r="D490" s="170" t="s">
        <v>15</v>
      </c>
      <c r="E490" s="320">
        <v>1542</v>
      </c>
      <c r="F490" s="320">
        <v>1634</v>
      </c>
      <c r="G490" s="320">
        <v>1705</v>
      </c>
      <c r="H490" s="320">
        <v>1750</v>
      </c>
      <c r="I490" s="320">
        <v>1767</v>
      </c>
      <c r="J490" s="320">
        <v>1743</v>
      </c>
      <c r="K490" s="320">
        <v>1705</v>
      </c>
      <c r="L490" s="320">
        <v>1671</v>
      </c>
      <c r="M490" s="320">
        <v>1707</v>
      </c>
      <c r="N490" s="320">
        <v>1760</v>
      </c>
      <c r="O490" s="320">
        <v>1804</v>
      </c>
      <c r="P490" s="320">
        <v>1897</v>
      </c>
      <c r="Q490" s="320">
        <v>1983</v>
      </c>
      <c r="R490" s="320">
        <v>2000</v>
      </c>
      <c r="S490" s="320">
        <v>2024</v>
      </c>
      <c r="T490" s="320">
        <v>2043</v>
      </c>
      <c r="U490" s="320">
        <v>2047</v>
      </c>
      <c r="V490" s="320">
        <v>2073</v>
      </c>
      <c r="W490" s="320">
        <v>2133</v>
      </c>
      <c r="X490" s="320">
        <v>2182</v>
      </c>
      <c r="Y490" s="320">
        <v>2208</v>
      </c>
      <c r="Z490" s="320">
        <v>2257</v>
      </c>
      <c r="AA490" s="320">
        <v>2238</v>
      </c>
      <c r="AB490" s="320">
        <v>2167</v>
      </c>
      <c r="AC490" s="320">
        <v>2105</v>
      </c>
    </row>
    <row r="491" spans="1:29" ht="15" x14ac:dyDescent="0.2">
      <c r="A491" t="str">
        <f t="shared" si="9"/>
        <v>Vallensbæk80-84 år</v>
      </c>
      <c r="B491" s="241">
        <v>492</v>
      </c>
      <c r="C491" s="170" t="s">
        <v>176</v>
      </c>
      <c r="D491" s="170" t="s">
        <v>15</v>
      </c>
      <c r="E491" s="320">
        <v>685</v>
      </c>
      <c r="F491" s="320">
        <v>752</v>
      </c>
      <c r="G491" s="320">
        <v>747</v>
      </c>
      <c r="H491" s="320">
        <v>720</v>
      </c>
      <c r="I491" s="320">
        <v>656</v>
      </c>
      <c r="J491" s="320">
        <v>609</v>
      </c>
      <c r="K491" s="320">
        <v>552</v>
      </c>
      <c r="L491" s="320">
        <v>536</v>
      </c>
      <c r="M491" s="320">
        <v>516</v>
      </c>
      <c r="N491" s="320">
        <v>508</v>
      </c>
      <c r="O491" s="320">
        <v>530</v>
      </c>
      <c r="P491" s="320">
        <v>526</v>
      </c>
      <c r="Q491" s="320">
        <v>518</v>
      </c>
      <c r="R491" s="320">
        <v>517</v>
      </c>
      <c r="S491" s="320">
        <v>515</v>
      </c>
      <c r="T491" s="320">
        <v>510</v>
      </c>
      <c r="U491" s="320">
        <v>525</v>
      </c>
      <c r="V491" s="320">
        <v>539</v>
      </c>
      <c r="W491" s="320">
        <v>572</v>
      </c>
      <c r="X491" s="320">
        <v>608</v>
      </c>
      <c r="Y491" s="320">
        <v>632</v>
      </c>
      <c r="Z491" s="320">
        <v>663</v>
      </c>
      <c r="AA491" s="320">
        <v>685</v>
      </c>
      <c r="AB491" s="320">
        <v>679</v>
      </c>
      <c r="AC491" s="320">
        <v>674</v>
      </c>
    </row>
    <row r="492" spans="1:29" ht="15" x14ac:dyDescent="0.2">
      <c r="A492" t="str">
        <f t="shared" si="9"/>
        <v>Varde80-84 år</v>
      </c>
      <c r="B492" s="241">
        <v>493</v>
      </c>
      <c r="C492" s="170" t="s">
        <v>210</v>
      </c>
      <c r="D492" s="170" t="s">
        <v>15</v>
      </c>
      <c r="E492" s="320">
        <v>1865</v>
      </c>
      <c r="F492" s="320">
        <v>1980</v>
      </c>
      <c r="G492" s="320">
        <v>2050</v>
      </c>
      <c r="H492" s="320">
        <v>2101</v>
      </c>
      <c r="I492" s="320">
        <v>2147</v>
      </c>
      <c r="J492" s="320">
        <v>2155</v>
      </c>
      <c r="K492" s="320">
        <v>2099</v>
      </c>
      <c r="L492" s="320">
        <v>2113</v>
      </c>
      <c r="M492" s="320">
        <v>2130</v>
      </c>
      <c r="N492" s="320">
        <v>2191</v>
      </c>
      <c r="O492" s="320">
        <v>2204</v>
      </c>
      <c r="P492" s="320">
        <v>2260</v>
      </c>
      <c r="Q492" s="320">
        <v>2282</v>
      </c>
      <c r="R492" s="320">
        <v>2283</v>
      </c>
      <c r="S492" s="320">
        <v>2251</v>
      </c>
      <c r="T492" s="320">
        <v>2260</v>
      </c>
      <c r="U492" s="320">
        <v>2285</v>
      </c>
      <c r="V492" s="320">
        <v>2342</v>
      </c>
      <c r="W492" s="320">
        <v>2435</v>
      </c>
      <c r="X492" s="320">
        <v>2501</v>
      </c>
      <c r="Y492" s="320">
        <v>2591</v>
      </c>
      <c r="Z492" s="320">
        <v>2668</v>
      </c>
      <c r="AA492" s="320">
        <v>2683</v>
      </c>
      <c r="AB492" s="320">
        <v>2631</v>
      </c>
      <c r="AC492" s="320">
        <v>2591</v>
      </c>
    </row>
    <row r="493" spans="1:29" ht="15" x14ac:dyDescent="0.2">
      <c r="A493" t="str">
        <f t="shared" si="9"/>
        <v>Vejen80-84 år</v>
      </c>
      <c r="B493" s="241">
        <v>494</v>
      </c>
      <c r="C493" s="170" t="s">
        <v>211</v>
      </c>
      <c r="D493" s="170" t="s">
        <v>15</v>
      </c>
      <c r="E493" s="320">
        <v>1536</v>
      </c>
      <c r="F493" s="320">
        <v>1660</v>
      </c>
      <c r="G493" s="320">
        <v>1703</v>
      </c>
      <c r="H493" s="320">
        <v>1695</v>
      </c>
      <c r="I493" s="320">
        <v>1705</v>
      </c>
      <c r="J493" s="320">
        <v>1673</v>
      </c>
      <c r="K493" s="320">
        <v>1611</v>
      </c>
      <c r="L493" s="320">
        <v>1617</v>
      </c>
      <c r="M493" s="320">
        <v>1644</v>
      </c>
      <c r="N493" s="320">
        <v>1655</v>
      </c>
      <c r="O493" s="320">
        <v>1692</v>
      </c>
      <c r="P493" s="320">
        <v>1715</v>
      </c>
      <c r="Q493" s="320">
        <v>1715</v>
      </c>
      <c r="R493" s="320">
        <v>1747</v>
      </c>
      <c r="S493" s="320">
        <v>1786</v>
      </c>
      <c r="T493" s="320">
        <v>1803</v>
      </c>
      <c r="U493" s="320">
        <v>1806</v>
      </c>
      <c r="V493" s="320">
        <v>1871</v>
      </c>
      <c r="W493" s="320">
        <v>1938</v>
      </c>
      <c r="X493" s="320">
        <v>1993</v>
      </c>
      <c r="Y493" s="320">
        <v>2042</v>
      </c>
      <c r="Z493" s="320">
        <v>2114</v>
      </c>
      <c r="AA493" s="320">
        <v>2124</v>
      </c>
      <c r="AB493" s="320">
        <v>2083</v>
      </c>
      <c r="AC493" s="320">
        <v>2029</v>
      </c>
    </row>
    <row r="494" spans="1:29" ht="15" x14ac:dyDescent="0.2">
      <c r="A494" t="str">
        <f t="shared" si="9"/>
        <v>Vejle80-84 år</v>
      </c>
      <c r="B494" s="241">
        <v>495</v>
      </c>
      <c r="C494" s="170" t="s">
        <v>212</v>
      </c>
      <c r="D494" s="170" t="s">
        <v>15</v>
      </c>
      <c r="E494" s="320">
        <v>3984</v>
      </c>
      <c r="F494" s="320">
        <v>4268</v>
      </c>
      <c r="G494" s="320">
        <v>4494</v>
      </c>
      <c r="H494" s="320">
        <v>4629</v>
      </c>
      <c r="I494" s="320">
        <v>4589</v>
      </c>
      <c r="J494" s="320">
        <v>4538</v>
      </c>
      <c r="K494" s="320">
        <v>4404</v>
      </c>
      <c r="L494" s="320">
        <v>4328</v>
      </c>
      <c r="M494" s="320">
        <v>4302</v>
      </c>
      <c r="N494" s="320">
        <v>4320</v>
      </c>
      <c r="O494" s="320">
        <v>4361</v>
      </c>
      <c r="P494" s="320">
        <v>4459</v>
      </c>
      <c r="Q494" s="320">
        <v>4503</v>
      </c>
      <c r="R494" s="320">
        <v>4566</v>
      </c>
      <c r="S494" s="320">
        <v>4644</v>
      </c>
      <c r="T494" s="320">
        <v>4787</v>
      </c>
      <c r="U494" s="320">
        <v>4902</v>
      </c>
      <c r="V494" s="320">
        <v>5068</v>
      </c>
      <c r="W494" s="320">
        <v>5299</v>
      </c>
      <c r="X494" s="320">
        <v>5589</v>
      </c>
      <c r="Y494" s="320">
        <v>5790</v>
      </c>
      <c r="Z494" s="320">
        <v>6037</v>
      </c>
      <c r="AA494" s="320">
        <v>6185</v>
      </c>
      <c r="AB494" s="320">
        <v>6164</v>
      </c>
      <c r="AC494" s="320">
        <v>6043</v>
      </c>
    </row>
    <row r="495" spans="1:29" ht="15" x14ac:dyDescent="0.2">
      <c r="A495" t="str">
        <f t="shared" si="9"/>
        <v>Vesthimmerlands80-84 år</v>
      </c>
      <c r="B495" s="241">
        <v>496</v>
      </c>
      <c r="C495" s="170" t="s">
        <v>242</v>
      </c>
      <c r="D495" s="170" t="s">
        <v>15</v>
      </c>
      <c r="E495" s="320">
        <v>1527</v>
      </c>
      <c r="F495" s="320">
        <v>1592</v>
      </c>
      <c r="G495" s="320">
        <v>1646</v>
      </c>
      <c r="H495" s="320">
        <v>1690</v>
      </c>
      <c r="I495" s="320">
        <v>1688</v>
      </c>
      <c r="J495" s="320">
        <v>1701</v>
      </c>
      <c r="K495" s="320">
        <v>1683</v>
      </c>
      <c r="L495" s="320">
        <v>1666</v>
      </c>
      <c r="M495" s="320">
        <v>1651</v>
      </c>
      <c r="N495" s="320">
        <v>1627</v>
      </c>
      <c r="O495" s="320">
        <v>1631</v>
      </c>
      <c r="P495" s="320">
        <v>1638</v>
      </c>
      <c r="Q495" s="320">
        <v>1680</v>
      </c>
      <c r="R495" s="320">
        <v>1712</v>
      </c>
      <c r="S495" s="320">
        <v>1758</v>
      </c>
      <c r="T495" s="320">
        <v>1792</v>
      </c>
      <c r="U495" s="320">
        <v>1817</v>
      </c>
      <c r="V495" s="320">
        <v>1837</v>
      </c>
      <c r="W495" s="320">
        <v>1868</v>
      </c>
      <c r="X495" s="320">
        <v>1935</v>
      </c>
      <c r="Y495" s="320">
        <v>1964</v>
      </c>
      <c r="Z495" s="320">
        <v>2026</v>
      </c>
      <c r="AA495" s="320">
        <v>2031</v>
      </c>
      <c r="AB495" s="320">
        <v>2019</v>
      </c>
      <c r="AC495" s="320">
        <v>1957</v>
      </c>
    </row>
    <row r="496" spans="1:29" ht="15" x14ac:dyDescent="0.2">
      <c r="A496" t="str">
        <f t="shared" si="9"/>
        <v>Viborg80-84 år</v>
      </c>
      <c r="B496" s="241">
        <v>497</v>
      </c>
      <c r="C496" s="170" t="s">
        <v>232</v>
      </c>
      <c r="D496" s="170" t="s">
        <v>15</v>
      </c>
      <c r="E496" s="320">
        <v>3516</v>
      </c>
      <c r="F496" s="320">
        <v>3817</v>
      </c>
      <c r="G496" s="320">
        <v>3971</v>
      </c>
      <c r="H496" s="320">
        <v>4079</v>
      </c>
      <c r="I496" s="320">
        <v>4102</v>
      </c>
      <c r="J496" s="320">
        <v>4082</v>
      </c>
      <c r="K496" s="320">
        <v>4016</v>
      </c>
      <c r="L496" s="320">
        <v>3933</v>
      </c>
      <c r="M496" s="320">
        <v>4035</v>
      </c>
      <c r="N496" s="320">
        <v>4067</v>
      </c>
      <c r="O496" s="320">
        <v>4132</v>
      </c>
      <c r="P496" s="320">
        <v>4172</v>
      </c>
      <c r="Q496" s="320">
        <v>4284</v>
      </c>
      <c r="R496" s="320">
        <v>4310</v>
      </c>
      <c r="S496" s="320">
        <v>4384</v>
      </c>
      <c r="T496" s="320">
        <v>4419</v>
      </c>
      <c r="U496" s="320">
        <v>4487</v>
      </c>
      <c r="V496" s="320">
        <v>4570</v>
      </c>
      <c r="W496" s="320">
        <v>4659</v>
      </c>
      <c r="X496" s="320">
        <v>4808</v>
      </c>
      <c r="Y496" s="320">
        <v>4982</v>
      </c>
      <c r="Z496" s="320">
        <v>5173</v>
      </c>
      <c r="AA496" s="320">
        <v>5287</v>
      </c>
      <c r="AB496" s="320">
        <v>5264</v>
      </c>
      <c r="AC496" s="320">
        <v>5199</v>
      </c>
    </row>
    <row r="497" spans="1:29" ht="15" x14ac:dyDescent="0.2">
      <c r="A497" t="str">
        <f t="shared" si="9"/>
        <v>Vordingborg80-84 år</v>
      </c>
      <c r="B497" s="241">
        <v>498</v>
      </c>
      <c r="C497" s="170" t="s">
        <v>193</v>
      </c>
      <c r="D497" s="170" t="s">
        <v>15</v>
      </c>
      <c r="E497" s="320">
        <v>2237</v>
      </c>
      <c r="F497" s="320">
        <v>2349</v>
      </c>
      <c r="G497" s="320">
        <v>2466</v>
      </c>
      <c r="H497" s="320">
        <v>2507</v>
      </c>
      <c r="I497" s="320">
        <v>2433</v>
      </c>
      <c r="J497" s="320">
        <v>2394</v>
      </c>
      <c r="K497" s="320">
        <v>2349</v>
      </c>
      <c r="L497" s="320">
        <v>2274</v>
      </c>
      <c r="M497" s="320">
        <v>2232</v>
      </c>
      <c r="N497" s="320">
        <v>2267</v>
      </c>
      <c r="O497" s="320">
        <v>2250</v>
      </c>
      <c r="P497" s="320">
        <v>2285</v>
      </c>
      <c r="Q497" s="320">
        <v>2310</v>
      </c>
      <c r="R497" s="320">
        <v>2365</v>
      </c>
      <c r="S497" s="320">
        <v>2397</v>
      </c>
      <c r="T497" s="320">
        <v>2436</v>
      </c>
      <c r="U497" s="320">
        <v>2480</v>
      </c>
      <c r="V497" s="320">
        <v>2492</v>
      </c>
      <c r="W497" s="320">
        <v>2542</v>
      </c>
      <c r="X497" s="320">
        <v>2575</v>
      </c>
      <c r="Y497" s="320">
        <v>2670</v>
      </c>
      <c r="Z497" s="320">
        <v>2763</v>
      </c>
      <c r="AA497" s="320">
        <v>2832</v>
      </c>
      <c r="AB497" s="320">
        <v>2782</v>
      </c>
      <c r="AC497" s="320">
        <v>2754</v>
      </c>
    </row>
    <row r="498" spans="1:29" ht="15" x14ac:dyDescent="0.2">
      <c r="A498" t="str">
        <f t="shared" si="9"/>
        <v>Ærø80-84 år</v>
      </c>
      <c r="B498" s="241">
        <v>499</v>
      </c>
      <c r="C498" s="170" t="s">
        <v>213</v>
      </c>
      <c r="D498" s="170" t="s">
        <v>15</v>
      </c>
      <c r="E498" s="320">
        <v>359</v>
      </c>
      <c r="F498" s="320">
        <v>406</v>
      </c>
      <c r="G498" s="320">
        <v>422</v>
      </c>
      <c r="H498" s="320">
        <v>421</v>
      </c>
      <c r="I498" s="320">
        <v>415</v>
      </c>
      <c r="J498" s="320">
        <v>422</v>
      </c>
      <c r="K498" s="320">
        <v>390</v>
      </c>
      <c r="L498" s="320">
        <v>368</v>
      </c>
      <c r="M498" s="320">
        <v>369</v>
      </c>
      <c r="N498" s="320">
        <v>379</v>
      </c>
      <c r="O498" s="320">
        <v>381</v>
      </c>
      <c r="P498" s="320">
        <v>389</v>
      </c>
      <c r="Q498" s="320">
        <v>398</v>
      </c>
      <c r="R498" s="320">
        <v>391</v>
      </c>
      <c r="S498" s="320">
        <v>388</v>
      </c>
      <c r="T498" s="320">
        <v>393</v>
      </c>
      <c r="U498" s="320">
        <v>390</v>
      </c>
      <c r="V498" s="320">
        <v>411</v>
      </c>
      <c r="W498" s="320">
        <v>413</v>
      </c>
      <c r="X498" s="320">
        <v>431</v>
      </c>
      <c r="Y498" s="320">
        <v>439</v>
      </c>
      <c r="Z498" s="320">
        <v>447</v>
      </c>
      <c r="AA498" s="320">
        <v>439</v>
      </c>
      <c r="AB498" s="320">
        <v>435</v>
      </c>
      <c r="AC498" s="320">
        <v>422</v>
      </c>
    </row>
    <row r="499" spans="1:29" ht="15" x14ac:dyDescent="0.2">
      <c r="A499" t="str">
        <f t="shared" si="9"/>
        <v>Aabenraa85-89 år</v>
      </c>
      <c r="B499" s="241">
        <v>500</v>
      </c>
      <c r="C499" s="170" t="s">
        <v>214</v>
      </c>
      <c r="D499" s="170" t="s">
        <v>16</v>
      </c>
      <c r="E499" s="320">
        <v>1244</v>
      </c>
      <c r="F499" s="320">
        <v>1275</v>
      </c>
      <c r="G499" s="320">
        <v>1351</v>
      </c>
      <c r="H499" s="320">
        <v>1420</v>
      </c>
      <c r="I499" s="320">
        <v>1521</v>
      </c>
      <c r="J499" s="320">
        <v>1648</v>
      </c>
      <c r="K499" s="320">
        <v>1788</v>
      </c>
      <c r="L499" s="320">
        <v>1854</v>
      </c>
      <c r="M499" s="320">
        <v>1901</v>
      </c>
      <c r="N499" s="320">
        <v>1900</v>
      </c>
      <c r="O499" s="320">
        <v>1845</v>
      </c>
      <c r="P499" s="320">
        <v>1851</v>
      </c>
      <c r="Q499" s="320">
        <v>1859</v>
      </c>
      <c r="R499" s="320">
        <v>1880</v>
      </c>
      <c r="S499" s="320">
        <v>1871</v>
      </c>
      <c r="T499" s="320">
        <v>1926</v>
      </c>
      <c r="U499" s="320">
        <v>1965</v>
      </c>
      <c r="V499" s="320">
        <v>1969</v>
      </c>
      <c r="W499" s="320">
        <v>2005</v>
      </c>
      <c r="X499" s="320">
        <v>2019</v>
      </c>
      <c r="Y499" s="320">
        <v>2065</v>
      </c>
      <c r="Z499" s="320">
        <v>2071</v>
      </c>
      <c r="AA499" s="320">
        <v>2111</v>
      </c>
      <c r="AB499" s="320">
        <v>2184</v>
      </c>
      <c r="AC499" s="320">
        <v>2258</v>
      </c>
    </row>
    <row r="500" spans="1:29" ht="15" x14ac:dyDescent="0.2">
      <c r="A500" t="str">
        <f t="shared" si="9"/>
        <v>Aalborg85-89 år</v>
      </c>
      <c r="B500" s="241">
        <v>501</v>
      </c>
      <c r="C500" s="170" t="s">
        <v>243</v>
      </c>
      <c r="D500" s="170" t="s">
        <v>16</v>
      </c>
      <c r="E500" s="320">
        <v>3454</v>
      </c>
      <c r="F500" s="320">
        <v>3638</v>
      </c>
      <c r="G500" s="320">
        <v>3887</v>
      </c>
      <c r="H500" s="320">
        <v>4124</v>
      </c>
      <c r="I500" s="320">
        <v>4447</v>
      </c>
      <c r="J500" s="320">
        <v>4809</v>
      </c>
      <c r="K500" s="320">
        <v>5110</v>
      </c>
      <c r="L500" s="320">
        <v>5307</v>
      </c>
      <c r="M500" s="320">
        <v>5437</v>
      </c>
      <c r="N500" s="320">
        <v>5411</v>
      </c>
      <c r="O500" s="320">
        <v>5322</v>
      </c>
      <c r="P500" s="320">
        <v>5237</v>
      </c>
      <c r="Q500" s="320">
        <v>5167</v>
      </c>
      <c r="R500" s="320">
        <v>5130</v>
      </c>
      <c r="S500" s="320">
        <v>5172</v>
      </c>
      <c r="T500" s="320">
        <v>5258</v>
      </c>
      <c r="U500" s="320">
        <v>5387</v>
      </c>
      <c r="V500" s="320">
        <v>5469</v>
      </c>
      <c r="W500" s="320">
        <v>5662</v>
      </c>
      <c r="X500" s="320">
        <v>5735</v>
      </c>
      <c r="Y500" s="320">
        <v>5879</v>
      </c>
      <c r="Z500" s="320">
        <v>6002</v>
      </c>
      <c r="AA500" s="320">
        <v>6223</v>
      </c>
      <c r="AB500" s="320">
        <v>6416</v>
      </c>
      <c r="AC500" s="320">
        <v>6704</v>
      </c>
    </row>
    <row r="501" spans="1:29" ht="15" x14ac:dyDescent="0.2">
      <c r="A501" t="str">
        <f t="shared" si="9"/>
        <v>Aarhus85-89 år</v>
      </c>
      <c r="B501" s="241">
        <v>502</v>
      </c>
      <c r="C501" s="170" t="s">
        <v>293</v>
      </c>
      <c r="D501" s="170" t="s">
        <v>16</v>
      </c>
      <c r="E501" s="320">
        <v>4565</v>
      </c>
      <c r="F501" s="320">
        <v>4687</v>
      </c>
      <c r="G501" s="320">
        <v>4947</v>
      </c>
      <c r="H501" s="320">
        <v>5243</v>
      </c>
      <c r="I501" s="320">
        <v>5709</v>
      </c>
      <c r="J501" s="320">
        <v>6131</v>
      </c>
      <c r="K501" s="320">
        <v>6653</v>
      </c>
      <c r="L501" s="320">
        <v>7005</v>
      </c>
      <c r="M501" s="320">
        <v>7182</v>
      </c>
      <c r="N501" s="320">
        <v>7205</v>
      </c>
      <c r="O501" s="320">
        <v>7288</v>
      </c>
      <c r="P501" s="320">
        <v>7213</v>
      </c>
      <c r="Q501" s="320">
        <v>7311</v>
      </c>
      <c r="R501" s="320">
        <v>7444</v>
      </c>
      <c r="S501" s="320">
        <v>7549</v>
      </c>
      <c r="T501" s="320">
        <v>7666</v>
      </c>
      <c r="U501" s="320">
        <v>7875</v>
      </c>
      <c r="V501" s="320">
        <v>7998</v>
      </c>
      <c r="W501" s="320">
        <v>8171</v>
      </c>
      <c r="X501" s="320">
        <v>8283</v>
      </c>
      <c r="Y501" s="320">
        <v>8506</v>
      </c>
      <c r="Z501" s="320">
        <v>8670</v>
      </c>
      <c r="AA501" s="320">
        <v>8865</v>
      </c>
      <c r="AB501" s="320">
        <v>9101</v>
      </c>
      <c r="AC501" s="320">
        <v>9445</v>
      </c>
    </row>
    <row r="502" spans="1:29" ht="15" x14ac:dyDescent="0.2">
      <c r="A502" t="str">
        <f t="shared" si="9"/>
        <v>Albertslund85-89 år</v>
      </c>
      <c r="B502" s="241">
        <v>503</v>
      </c>
      <c r="C502" s="170" t="s">
        <v>152</v>
      </c>
      <c r="D502" s="170" t="s">
        <v>16</v>
      </c>
      <c r="E502" s="320">
        <v>483</v>
      </c>
      <c r="F502" s="320">
        <v>525</v>
      </c>
      <c r="G502" s="320">
        <v>572</v>
      </c>
      <c r="H502" s="320">
        <v>610</v>
      </c>
      <c r="I502" s="320">
        <v>654</v>
      </c>
      <c r="J502" s="320">
        <v>713</v>
      </c>
      <c r="K502" s="320">
        <v>759</v>
      </c>
      <c r="L502" s="320">
        <v>779</v>
      </c>
      <c r="M502" s="320">
        <v>789</v>
      </c>
      <c r="N502" s="320">
        <v>769</v>
      </c>
      <c r="O502" s="320">
        <v>736</v>
      </c>
      <c r="P502" s="320">
        <v>701</v>
      </c>
      <c r="Q502" s="320">
        <v>690</v>
      </c>
      <c r="R502" s="320">
        <v>675</v>
      </c>
      <c r="S502" s="320">
        <v>655</v>
      </c>
      <c r="T502" s="320">
        <v>657</v>
      </c>
      <c r="U502" s="320">
        <v>657</v>
      </c>
      <c r="V502" s="320">
        <v>655</v>
      </c>
      <c r="W502" s="320">
        <v>646</v>
      </c>
      <c r="X502" s="320">
        <v>668</v>
      </c>
      <c r="Y502" s="320">
        <v>691</v>
      </c>
      <c r="Z502" s="320">
        <v>726</v>
      </c>
      <c r="AA502" s="320">
        <v>762</v>
      </c>
      <c r="AB502" s="320">
        <v>831</v>
      </c>
      <c r="AC502" s="320">
        <v>864</v>
      </c>
    </row>
    <row r="503" spans="1:29" ht="15" x14ac:dyDescent="0.2">
      <c r="A503" t="str">
        <f t="shared" si="9"/>
        <v>Allerød85-89 år</v>
      </c>
      <c r="B503" s="241">
        <v>504</v>
      </c>
      <c r="C503" s="170" t="s">
        <v>153</v>
      </c>
      <c r="D503" s="170" t="s">
        <v>16</v>
      </c>
      <c r="E503" s="320">
        <v>585</v>
      </c>
      <c r="F503" s="320">
        <v>613</v>
      </c>
      <c r="G503" s="320">
        <v>634</v>
      </c>
      <c r="H503" s="320">
        <v>675</v>
      </c>
      <c r="I503" s="320">
        <v>738</v>
      </c>
      <c r="J503" s="320">
        <v>787</v>
      </c>
      <c r="K503" s="320">
        <v>830</v>
      </c>
      <c r="L503" s="320">
        <v>852</v>
      </c>
      <c r="M503" s="320">
        <v>831</v>
      </c>
      <c r="N503" s="320">
        <v>799</v>
      </c>
      <c r="O503" s="320">
        <v>761</v>
      </c>
      <c r="P503" s="320">
        <v>725</v>
      </c>
      <c r="Q503" s="320">
        <v>705</v>
      </c>
      <c r="R503" s="320">
        <v>693</v>
      </c>
      <c r="S503" s="320">
        <v>670</v>
      </c>
      <c r="T503" s="320">
        <v>677</v>
      </c>
      <c r="U503" s="320">
        <v>696</v>
      </c>
      <c r="V503" s="320">
        <v>705</v>
      </c>
      <c r="W503" s="320">
        <v>722</v>
      </c>
      <c r="X503" s="320">
        <v>739</v>
      </c>
      <c r="Y503" s="320">
        <v>772</v>
      </c>
      <c r="Z503" s="320">
        <v>809</v>
      </c>
      <c r="AA503" s="320">
        <v>840</v>
      </c>
      <c r="AB503" s="320">
        <v>880</v>
      </c>
      <c r="AC503" s="320">
        <v>925</v>
      </c>
    </row>
    <row r="504" spans="1:29" ht="15" x14ac:dyDescent="0.2">
      <c r="A504" t="str">
        <f t="shared" si="9"/>
        <v>Assens85-89 år</v>
      </c>
      <c r="B504" s="241">
        <v>505</v>
      </c>
      <c r="C504" s="170" t="s">
        <v>194</v>
      </c>
      <c r="D504" s="170" t="s">
        <v>16</v>
      </c>
      <c r="E504" s="320">
        <v>826</v>
      </c>
      <c r="F504" s="320">
        <v>855</v>
      </c>
      <c r="G504" s="320">
        <v>891</v>
      </c>
      <c r="H504" s="320">
        <v>952</v>
      </c>
      <c r="I504" s="320">
        <v>1015</v>
      </c>
      <c r="J504" s="320">
        <v>1116</v>
      </c>
      <c r="K504" s="320">
        <v>1216</v>
      </c>
      <c r="L504" s="320">
        <v>1312</v>
      </c>
      <c r="M504" s="320">
        <v>1351</v>
      </c>
      <c r="N504" s="320">
        <v>1368</v>
      </c>
      <c r="O504" s="320">
        <v>1326</v>
      </c>
      <c r="P504" s="320">
        <v>1283</v>
      </c>
      <c r="Q504" s="320">
        <v>1242</v>
      </c>
      <c r="R504" s="320">
        <v>1239</v>
      </c>
      <c r="S504" s="320">
        <v>1246</v>
      </c>
      <c r="T504" s="320">
        <v>1266</v>
      </c>
      <c r="U504" s="320">
        <v>1285</v>
      </c>
      <c r="V504" s="320">
        <v>1301</v>
      </c>
      <c r="W504" s="320">
        <v>1316</v>
      </c>
      <c r="X504" s="320">
        <v>1310</v>
      </c>
      <c r="Y504" s="320">
        <v>1340</v>
      </c>
      <c r="Z504" s="320">
        <v>1369</v>
      </c>
      <c r="AA504" s="320">
        <v>1394</v>
      </c>
      <c r="AB504" s="320">
        <v>1446</v>
      </c>
      <c r="AC504" s="320">
        <v>1517</v>
      </c>
    </row>
    <row r="505" spans="1:29" ht="15" x14ac:dyDescent="0.2">
      <c r="A505" t="str">
        <f t="shared" si="9"/>
        <v>Ballerup85-89 år</v>
      </c>
      <c r="B505" s="241">
        <v>507</v>
      </c>
      <c r="C505" s="170" t="s">
        <v>154</v>
      </c>
      <c r="D505" s="170" t="s">
        <v>16</v>
      </c>
      <c r="E505" s="320">
        <v>1199</v>
      </c>
      <c r="F505" s="320">
        <v>1214</v>
      </c>
      <c r="G505" s="320">
        <v>1258</v>
      </c>
      <c r="H505" s="320">
        <v>1298</v>
      </c>
      <c r="I505" s="320">
        <v>1344</v>
      </c>
      <c r="J505" s="320">
        <v>1364</v>
      </c>
      <c r="K505" s="320">
        <v>1406</v>
      </c>
      <c r="L505" s="320">
        <v>1387</v>
      </c>
      <c r="M505" s="320">
        <v>1345</v>
      </c>
      <c r="N505" s="320">
        <v>1302</v>
      </c>
      <c r="O505" s="320">
        <v>1264</v>
      </c>
      <c r="P505" s="320">
        <v>1196</v>
      </c>
      <c r="Q505" s="320">
        <v>1164</v>
      </c>
      <c r="R505" s="320">
        <v>1146</v>
      </c>
      <c r="S505" s="320">
        <v>1158</v>
      </c>
      <c r="T505" s="320">
        <v>1176</v>
      </c>
      <c r="U505" s="320">
        <v>1203</v>
      </c>
      <c r="V505" s="320">
        <v>1240</v>
      </c>
      <c r="W505" s="320">
        <v>1302</v>
      </c>
      <c r="X505" s="320">
        <v>1367</v>
      </c>
      <c r="Y505" s="320">
        <v>1408</v>
      </c>
      <c r="Z505" s="320">
        <v>1472</v>
      </c>
      <c r="AA505" s="320">
        <v>1555</v>
      </c>
      <c r="AB505" s="320">
        <v>1638</v>
      </c>
      <c r="AC505" s="320">
        <v>1704</v>
      </c>
    </row>
    <row r="506" spans="1:29" ht="15" x14ac:dyDescent="0.2">
      <c r="A506" t="str">
        <f t="shared" si="9"/>
        <v>Billund85-89 år</v>
      </c>
      <c r="B506" s="241">
        <v>508</v>
      </c>
      <c r="C506" s="170" t="s">
        <v>195</v>
      </c>
      <c r="D506" s="170" t="s">
        <v>16</v>
      </c>
      <c r="E506" s="320">
        <v>528</v>
      </c>
      <c r="F506" s="320">
        <v>550</v>
      </c>
      <c r="G506" s="320">
        <v>577</v>
      </c>
      <c r="H506" s="320">
        <v>621</v>
      </c>
      <c r="I506" s="320">
        <v>668</v>
      </c>
      <c r="J506" s="320">
        <v>719</v>
      </c>
      <c r="K506" s="320">
        <v>773</v>
      </c>
      <c r="L506" s="320">
        <v>788</v>
      </c>
      <c r="M506" s="320">
        <v>803</v>
      </c>
      <c r="N506" s="320">
        <v>796</v>
      </c>
      <c r="O506" s="320">
        <v>799</v>
      </c>
      <c r="P506" s="320">
        <v>771</v>
      </c>
      <c r="Q506" s="320">
        <v>753</v>
      </c>
      <c r="R506" s="320">
        <v>758</v>
      </c>
      <c r="S506" s="320">
        <v>774</v>
      </c>
      <c r="T506" s="320">
        <v>775</v>
      </c>
      <c r="U506" s="320">
        <v>805</v>
      </c>
      <c r="V506" s="320">
        <v>830</v>
      </c>
      <c r="W506" s="320">
        <v>840</v>
      </c>
      <c r="X506" s="320">
        <v>857</v>
      </c>
      <c r="Y506" s="320">
        <v>891</v>
      </c>
      <c r="Z506" s="320">
        <v>900</v>
      </c>
      <c r="AA506" s="320">
        <v>936</v>
      </c>
      <c r="AB506" s="320">
        <v>962</v>
      </c>
      <c r="AC506" s="320">
        <v>994</v>
      </c>
    </row>
    <row r="507" spans="1:29" ht="15" x14ac:dyDescent="0.2">
      <c r="A507" t="str">
        <f t="shared" si="9"/>
        <v>Bornholm85-89 år</v>
      </c>
      <c r="B507" s="241">
        <v>509</v>
      </c>
      <c r="C507" s="170" t="s">
        <v>155</v>
      </c>
      <c r="D507" s="170" t="s">
        <v>16</v>
      </c>
      <c r="E507" s="320">
        <v>985</v>
      </c>
      <c r="F507" s="320">
        <v>1006</v>
      </c>
      <c r="G507" s="320">
        <v>1097</v>
      </c>
      <c r="H507" s="320">
        <v>1154</v>
      </c>
      <c r="I507" s="320">
        <v>1266</v>
      </c>
      <c r="J507" s="320">
        <v>1393</v>
      </c>
      <c r="K507" s="320">
        <v>1473</v>
      </c>
      <c r="L507" s="320">
        <v>1547</v>
      </c>
      <c r="M507" s="320">
        <v>1554</v>
      </c>
      <c r="N507" s="320">
        <v>1534</v>
      </c>
      <c r="O507" s="320">
        <v>1528</v>
      </c>
      <c r="P507" s="320">
        <v>1509</v>
      </c>
      <c r="Q507" s="320">
        <v>1513</v>
      </c>
      <c r="R507" s="320">
        <v>1529</v>
      </c>
      <c r="S507" s="320">
        <v>1536</v>
      </c>
      <c r="T507" s="320">
        <v>1523</v>
      </c>
      <c r="U507" s="320">
        <v>1538</v>
      </c>
      <c r="V507" s="320">
        <v>1525</v>
      </c>
      <c r="W507" s="320">
        <v>1519</v>
      </c>
      <c r="X507" s="320">
        <v>1528</v>
      </c>
      <c r="Y507" s="320">
        <v>1534</v>
      </c>
      <c r="Z507" s="320">
        <v>1541</v>
      </c>
      <c r="AA507" s="320">
        <v>1572</v>
      </c>
      <c r="AB507" s="320">
        <v>1595</v>
      </c>
      <c r="AC507" s="320">
        <v>1645</v>
      </c>
    </row>
    <row r="508" spans="1:29" ht="15" x14ac:dyDescent="0.2">
      <c r="A508" t="str">
        <f t="shared" si="9"/>
        <v>Brøndby85-89 år</v>
      </c>
      <c r="B508" s="241">
        <v>510</v>
      </c>
      <c r="C508" s="170" t="s">
        <v>156</v>
      </c>
      <c r="D508" s="170" t="s">
        <v>16</v>
      </c>
      <c r="E508" s="320">
        <v>604</v>
      </c>
      <c r="F508" s="320">
        <v>606</v>
      </c>
      <c r="G508" s="320">
        <v>637</v>
      </c>
      <c r="H508" s="320">
        <v>646</v>
      </c>
      <c r="I508" s="320">
        <v>710</v>
      </c>
      <c r="J508" s="320">
        <v>757</v>
      </c>
      <c r="K508" s="320">
        <v>828</v>
      </c>
      <c r="L508" s="320">
        <v>860</v>
      </c>
      <c r="M508" s="320">
        <v>886</v>
      </c>
      <c r="N508" s="320">
        <v>851</v>
      </c>
      <c r="O508" s="320">
        <v>864</v>
      </c>
      <c r="P508" s="320">
        <v>841</v>
      </c>
      <c r="Q508" s="320">
        <v>820</v>
      </c>
      <c r="R508" s="320">
        <v>823</v>
      </c>
      <c r="S508" s="320">
        <v>844</v>
      </c>
      <c r="T508" s="320">
        <v>854</v>
      </c>
      <c r="U508" s="320">
        <v>909</v>
      </c>
      <c r="V508" s="320">
        <v>951</v>
      </c>
      <c r="W508" s="320">
        <v>960</v>
      </c>
      <c r="X508" s="320">
        <v>980</v>
      </c>
      <c r="Y508" s="320">
        <v>1014</v>
      </c>
      <c r="Z508" s="320">
        <v>1037</v>
      </c>
      <c r="AA508" s="320">
        <v>1065</v>
      </c>
      <c r="AB508" s="320">
        <v>1113</v>
      </c>
      <c r="AC508" s="320">
        <v>1150</v>
      </c>
    </row>
    <row r="509" spans="1:29" ht="15" x14ac:dyDescent="0.2">
      <c r="A509" t="str">
        <f t="shared" si="9"/>
        <v>Brønderslev85-89 år</v>
      </c>
      <c r="B509" s="241">
        <v>511</v>
      </c>
      <c r="C509" s="170" t="s">
        <v>233</v>
      </c>
      <c r="D509" s="170" t="s">
        <v>16</v>
      </c>
      <c r="E509" s="320">
        <v>749</v>
      </c>
      <c r="F509" s="320">
        <v>782</v>
      </c>
      <c r="G509" s="320">
        <v>825</v>
      </c>
      <c r="H509" s="320">
        <v>886</v>
      </c>
      <c r="I509" s="320">
        <v>915</v>
      </c>
      <c r="J509" s="320">
        <v>990</v>
      </c>
      <c r="K509" s="320">
        <v>1052</v>
      </c>
      <c r="L509" s="320">
        <v>1115</v>
      </c>
      <c r="M509" s="320">
        <v>1150</v>
      </c>
      <c r="N509" s="320">
        <v>1162</v>
      </c>
      <c r="O509" s="320">
        <v>1151</v>
      </c>
      <c r="P509" s="320">
        <v>1124</v>
      </c>
      <c r="Q509" s="320">
        <v>1100</v>
      </c>
      <c r="R509" s="320">
        <v>1095</v>
      </c>
      <c r="S509" s="320">
        <v>1120</v>
      </c>
      <c r="T509" s="320">
        <v>1130</v>
      </c>
      <c r="U509" s="320">
        <v>1158</v>
      </c>
      <c r="V509" s="320">
        <v>1174</v>
      </c>
      <c r="W509" s="320">
        <v>1181</v>
      </c>
      <c r="X509" s="320">
        <v>1194</v>
      </c>
      <c r="Y509" s="320">
        <v>1227</v>
      </c>
      <c r="Z509" s="320">
        <v>1247</v>
      </c>
      <c r="AA509" s="320">
        <v>1293</v>
      </c>
      <c r="AB509" s="320">
        <v>1327</v>
      </c>
      <c r="AC509" s="320">
        <v>1396</v>
      </c>
    </row>
    <row r="510" spans="1:29" ht="15" x14ac:dyDescent="0.2">
      <c r="A510" t="str">
        <f t="shared" si="9"/>
        <v>Christiansø85-89 år</v>
      </c>
      <c r="B510" s="241">
        <v>512</v>
      </c>
      <c r="C510" s="170" t="s">
        <v>1425</v>
      </c>
      <c r="D510" s="170" t="s">
        <v>16</v>
      </c>
      <c r="E510" s="320">
        <v>0</v>
      </c>
      <c r="F510" s="320">
        <v>0</v>
      </c>
      <c r="G510" s="320">
        <v>0</v>
      </c>
      <c r="H510" s="320">
        <v>0</v>
      </c>
      <c r="I510" s="320">
        <v>0</v>
      </c>
      <c r="J510" s="320">
        <v>0</v>
      </c>
      <c r="K510" s="320">
        <v>0</v>
      </c>
      <c r="L510" s="320">
        <v>0</v>
      </c>
      <c r="M510" s="320">
        <v>0</v>
      </c>
      <c r="N510" s="320">
        <v>0</v>
      </c>
      <c r="O510" s="320">
        <v>0</v>
      </c>
      <c r="P510" s="320">
        <v>0</v>
      </c>
      <c r="Q510" s="320">
        <v>0</v>
      </c>
      <c r="R510" s="320">
        <v>0</v>
      </c>
      <c r="S510" s="320">
        <v>0</v>
      </c>
      <c r="T510" s="320">
        <v>0</v>
      </c>
      <c r="U510" s="320">
        <v>0</v>
      </c>
      <c r="V510" s="320">
        <v>0</v>
      </c>
      <c r="W510" s="320">
        <v>0</v>
      </c>
      <c r="X510" s="320">
        <v>0</v>
      </c>
      <c r="Y510" s="320">
        <v>0</v>
      </c>
      <c r="Z510" s="320">
        <v>0</v>
      </c>
      <c r="AA510" s="320">
        <v>0</v>
      </c>
      <c r="AB510" s="320">
        <v>0</v>
      </c>
      <c r="AC510" s="320">
        <v>0</v>
      </c>
    </row>
    <row r="511" spans="1:29" ht="15" x14ac:dyDescent="0.2">
      <c r="A511" t="str">
        <f t="shared" ref="A511:A574" si="10">C511&amp;D511</f>
        <v>Dragør85-89 år</v>
      </c>
      <c r="B511" s="241">
        <v>513</v>
      </c>
      <c r="C511" s="170" t="s">
        <v>157</v>
      </c>
      <c r="D511" s="170" t="s">
        <v>16</v>
      </c>
      <c r="E511" s="320">
        <v>384</v>
      </c>
      <c r="F511" s="320">
        <v>372</v>
      </c>
      <c r="G511" s="320">
        <v>399</v>
      </c>
      <c r="H511" s="320">
        <v>413</v>
      </c>
      <c r="I511" s="320">
        <v>436</v>
      </c>
      <c r="J511" s="320">
        <v>455</v>
      </c>
      <c r="K511" s="320">
        <v>489</v>
      </c>
      <c r="L511" s="320">
        <v>499</v>
      </c>
      <c r="M511" s="320">
        <v>493</v>
      </c>
      <c r="N511" s="320">
        <v>492</v>
      </c>
      <c r="O511" s="320">
        <v>492</v>
      </c>
      <c r="P511" s="320">
        <v>480</v>
      </c>
      <c r="Q511" s="320">
        <v>461</v>
      </c>
      <c r="R511" s="320">
        <v>455</v>
      </c>
      <c r="S511" s="320">
        <v>442</v>
      </c>
      <c r="T511" s="320">
        <v>435</v>
      </c>
      <c r="U511" s="320">
        <v>442</v>
      </c>
      <c r="V511" s="320">
        <v>448</v>
      </c>
      <c r="W511" s="320">
        <v>448</v>
      </c>
      <c r="X511" s="320">
        <v>458</v>
      </c>
      <c r="Y511" s="320">
        <v>471</v>
      </c>
      <c r="Z511" s="320">
        <v>478</v>
      </c>
      <c r="AA511" s="320">
        <v>475</v>
      </c>
      <c r="AB511" s="320">
        <v>497</v>
      </c>
      <c r="AC511" s="320">
        <v>519</v>
      </c>
    </row>
    <row r="512" spans="1:29" ht="15" x14ac:dyDescent="0.2">
      <c r="A512" t="str">
        <f t="shared" si="10"/>
        <v>Egedal85-89 år</v>
      </c>
      <c r="B512" s="241">
        <v>514</v>
      </c>
      <c r="C512" s="170" t="s">
        <v>158</v>
      </c>
      <c r="D512" s="170" t="s">
        <v>16</v>
      </c>
      <c r="E512" s="320">
        <v>815</v>
      </c>
      <c r="F512" s="320">
        <v>888</v>
      </c>
      <c r="G512" s="320">
        <v>966</v>
      </c>
      <c r="H512" s="320">
        <v>1069</v>
      </c>
      <c r="I512" s="320">
        <v>1123</v>
      </c>
      <c r="J512" s="320">
        <v>1210</v>
      </c>
      <c r="K512" s="320">
        <v>1281</v>
      </c>
      <c r="L512" s="320">
        <v>1306</v>
      </c>
      <c r="M512" s="320">
        <v>1308</v>
      </c>
      <c r="N512" s="320">
        <v>1259</v>
      </c>
      <c r="O512" s="320">
        <v>1188</v>
      </c>
      <c r="P512" s="320">
        <v>1114</v>
      </c>
      <c r="Q512" s="320">
        <v>1046</v>
      </c>
      <c r="R512" s="320">
        <v>1008</v>
      </c>
      <c r="S512" s="320">
        <v>985</v>
      </c>
      <c r="T512" s="320">
        <v>975</v>
      </c>
      <c r="U512" s="320">
        <v>992</v>
      </c>
      <c r="V512" s="320">
        <v>1028</v>
      </c>
      <c r="W512" s="320">
        <v>1077</v>
      </c>
      <c r="X512" s="320">
        <v>1112</v>
      </c>
      <c r="Y512" s="320">
        <v>1167</v>
      </c>
      <c r="Z512" s="320">
        <v>1207</v>
      </c>
      <c r="AA512" s="320">
        <v>1269</v>
      </c>
      <c r="AB512" s="320">
        <v>1343</v>
      </c>
      <c r="AC512" s="320">
        <v>1432</v>
      </c>
    </row>
    <row r="513" spans="1:29" ht="15" x14ac:dyDescent="0.2">
      <c r="A513" t="str">
        <f t="shared" si="10"/>
        <v>Esbjerg85-89 år</v>
      </c>
      <c r="B513" s="241">
        <v>515</v>
      </c>
      <c r="C513" s="170" t="s">
        <v>196</v>
      </c>
      <c r="D513" s="170" t="s">
        <v>16</v>
      </c>
      <c r="E513" s="320">
        <v>2103</v>
      </c>
      <c r="F513" s="320">
        <v>2221</v>
      </c>
      <c r="G513" s="320">
        <v>2381</v>
      </c>
      <c r="H513" s="320">
        <v>2537</v>
      </c>
      <c r="I513" s="320">
        <v>2765</v>
      </c>
      <c r="J513" s="320">
        <v>2991</v>
      </c>
      <c r="K513" s="320">
        <v>3160</v>
      </c>
      <c r="L513" s="320">
        <v>3276</v>
      </c>
      <c r="M513" s="320">
        <v>3338</v>
      </c>
      <c r="N513" s="320">
        <v>3324</v>
      </c>
      <c r="O513" s="320">
        <v>3304</v>
      </c>
      <c r="P513" s="320">
        <v>3281</v>
      </c>
      <c r="Q513" s="320">
        <v>3241</v>
      </c>
      <c r="R513" s="320">
        <v>3325</v>
      </c>
      <c r="S513" s="320">
        <v>3378</v>
      </c>
      <c r="T513" s="320">
        <v>3446</v>
      </c>
      <c r="U513" s="320">
        <v>3524</v>
      </c>
      <c r="V513" s="320">
        <v>3610</v>
      </c>
      <c r="W513" s="320">
        <v>3628</v>
      </c>
      <c r="X513" s="320">
        <v>3696</v>
      </c>
      <c r="Y513" s="320">
        <v>3754</v>
      </c>
      <c r="Z513" s="320">
        <v>3836</v>
      </c>
      <c r="AA513" s="320">
        <v>3902</v>
      </c>
      <c r="AB513" s="320">
        <v>4001</v>
      </c>
      <c r="AC513" s="320">
        <v>4152</v>
      </c>
    </row>
    <row r="514" spans="1:29" ht="15" x14ac:dyDescent="0.2">
      <c r="A514" t="str">
        <f t="shared" si="10"/>
        <v>Faaborg-Midtfyn85-89 år</v>
      </c>
      <c r="B514" s="241">
        <v>516</v>
      </c>
      <c r="C514" s="170" t="s">
        <v>198</v>
      </c>
      <c r="D514" s="170" t="s">
        <v>16</v>
      </c>
      <c r="E514" s="320">
        <v>1159</v>
      </c>
      <c r="F514" s="320">
        <v>1221</v>
      </c>
      <c r="G514" s="320">
        <v>1276</v>
      </c>
      <c r="H514" s="320">
        <v>1314</v>
      </c>
      <c r="I514" s="320">
        <v>1400</v>
      </c>
      <c r="J514" s="320">
        <v>1539</v>
      </c>
      <c r="K514" s="320">
        <v>1622</v>
      </c>
      <c r="L514" s="320">
        <v>1717</v>
      </c>
      <c r="M514" s="320">
        <v>1752</v>
      </c>
      <c r="N514" s="320">
        <v>1740</v>
      </c>
      <c r="O514" s="320">
        <v>1707</v>
      </c>
      <c r="P514" s="320">
        <v>1642</v>
      </c>
      <c r="Q514" s="320">
        <v>1595</v>
      </c>
      <c r="R514" s="320">
        <v>1607</v>
      </c>
      <c r="S514" s="320">
        <v>1637</v>
      </c>
      <c r="T514" s="320">
        <v>1671</v>
      </c>
      <c r="U514" s="320">
        <v>1720</v>
      </c>
      <c r="V514" s="320">
        <v>1734</v>
      </c>
      <c r="W514" s="320">
        <v>1761</v>
      </c>
      <c r="X514" s="320">
        <v>1793</v>
      </c>
      <c r="Y514" s="320">
        <v>1821</v>
      </c>
      <c r="Z514" s="320">
        <v>1865</v>
      </c>
      <c r="AA514" s="320">
        <v>1941</v>
      </c>
      <c r="AB514" s="320">
        <v>2011</v>
      </c>
      <c r="AC514" s="320">
        <v>2088</v>
      </c>
    </row>
    <row r="515" spans="1:29" ht="15" x14ac:dyDescent="0.2">
      <c r="A515" t="str">
        <f t="shared" si="10"/>
        <v>Fanø85-89 år</v>
      </c>
      <c r="B515" s="241">
        <v>517</v>
      </c>
      <c r="C515" s="170" t="s">
        <v>17</v>
      </c>
      <c r="D515" s="170" t="s">
        <v>16</v>
      </c>
      <c r="E515" s="320">
        <v>75</v>
      </c>
      <c r="F515" s="320">
        <v>77</v>
      </c>
      <c r="G515" s="320">
        <v>87</v>
      </c>
      <c r="H515" s="320">
        <v>97</v>
      </c>
      <c r="I515" s="320">
        <v>116</v>
      </c>
      <c r="J515" s="320">
        <v>145</v>
      </c>
      <c r="K515" s="320">
        <v>168</v>
      </c>
      <c r="L515" s="320">
        <v>184</v>
      </c>
      <c r="M515" s="320">
        <v>188</v>
      </c>
      <c r="N515" s="320">
        <v>186</v>
      </c>
      <c r="O515" s="320">
        <v>183</v>
      </c>
      <c r="P515" s="320">
        <v>174</v>
      </c>
      <c r="Q515" s="320">
        <v>171</v>
      </c>
      <c r="R515" s="320">
        <v>169</v>
      </c>
      <c r="S515" s="320">
        <v>170</v>
      </c>
      <c r="T515" s="320">
        <v>168</v>
      </c>
      <c r="U515" s="320">
        <v>169</v>
      </c>
      <c r="V515" s="320">
        <v>169</v>
      </c>
      <c r="W515" s="320">
        <v>171</v>
      </c>
      <c r="X515" s="320">
        <v>162</v>
      </c>
      <c r="Y515" s="320">
        <v>165</v>
      </c>
      <c r="Z515" s="320">
        <v>163</v>
      </c>
      <c r="AA515" s="320">
        <v>159</v>
      </c>
      <c r="AB515" s="320">
        <v>160</v>
      </c>
      <c r="AC515" s="320">
        <v>164</v>
      </c>
    </row>
    <row r="516" spans="1:29" ht="15" x14ac:dyDescent="0.2">
      <c r="A516" t="str">
        <f t="shared" si="10"/>
        <v>Favrskov85-89 år</v>
      </c>
      <c r="B516" s="241">
        <v>518</v>
      </c>
      <c r="C516" s="170" t="s">
        <v>215</v>
      </c>
      <c r="D516" s="170" t="s">
        <v>16</v>
      </c>
      <c r="E516" s="320">
        <v>828</v>
      </c>
      <c r="F516" s="320">
        <v>868</v>
      </c>
      <c r="G516" s="320">
        <v>917</v>
      </c>
      <c r="H516" s="320">
        <v>995</v>
      </c>
      <c r="I516" s="320">
        <v>1082</v>
      </c>
      <c r="J516" s="320">
        <v>1146</v>
      </c>
      <c r="K516" s="320">
        <v>1220</v>
      </c>
      <c r="L516" s="320">
        <v>1282</v>
      </c>
      <c r="M516" s="320">
        <v>1307</v>
      </c>
      <c r="N516" s="320">
        <v>1300</v>
      </c>
      <c r="O516" s="320">
        <v>1295</v>
      </c>
      <c r="P516" s="320">
        <v>1267</v>
      </c>
      <c r="Q516" s="320">
        <v>1241</v>
      </c>
      <c r="R516" s="320">
        <v>1221</v>
      </c>
      <c r="S516" s="320">
        <v>1215</v>
      </c>
      <c r="T516" s="320">
        <v>1231</v>
      </c>
      <c r="U516" s="320">
        <v>1220</v>
      </c>
      <c r="V516" s="320">
        <v>1224</v>
      </c>
      <c r="W516" s="320">
        <v>1225</v>
      </c>
      <c r="X516" s="320">
        <v>1233</v>
      </c>
      <c r="Y516" s="320">
        <v>1267</v>
      </c>
      <c r="Z516" s="320">
        <v>1316</v>
      </c>
      <c r="AA516" s="320">
        <v>1355</v>
      </c>
      <c r="AB516" s="320">
        <v>1409</v>
      </c>
      <c r="AC516" s="320">
        <v>1486</v>
      </c>
    </row>
    <row r="517" spans="1:29" ht="15" x14ac:dyDescent="0.2">
      <c r="A517" t="str">
        <f t="shared" si="10"/>
        <v>Faxe85-89 år</v>
      </c>
      <c r="B517" s="241">
        <v>519</v>
      </c>
      <c r="C517" s="170" t="s">
        <v>177</v>
      </c>
      <c r="D517" s="170" t="s">
        <v>16</v>
      </c>
      <c r="E517" s="320">
        <v>679</v>
      </c>
      <c r="F517" s="320">
        <v>728</v>
      </c>
      <c r="G517" s="320">
        <v>788</v>
      </c>
      <c r="H517" s="320">
        <v>860</v>
      </c>
      <c r="I517" s="320">
        <v>934</v>
      </c>
      <c r="J517" s="320">
        <v>1000</v>
      </c>
      <c r="K517" s="320">
        <v>1071</v>
      </c>
      <c r="L517" s="320">
        <v>1103</v>
      </c>
      <c r="M517" s="320">
        <v>1149</v>
      </c>
      <c r="N517" s="320">
        <v>1132</v>
      </c>
      <c r="O517" s="320">
        <v>1152</v>
      </c>
      <c r="P517" s="320">
        <v>1134</v>
      </c>
      <c r="Q517" s="320">
        <v>1124</v>
      </c>
      <c r="R517" s="320">
        <v>1106</v>
      </c>
      <c r="S517" s="320">
        <v>1116</v>
      </c>
      <c r="T517" s="320">
        <v>1122</v>
      </c>
      <c r="U517" s="320">
        <v>1172</v>
      </c>
      <c r="V517" s="320">
        <v>1199</v>
      </c>
      <c r="W517" s="320">
        <v>1224</v>
      </c>
      <c r="X517" s="320">
        <v>1253</v>
      </c>
      <c r="Y517" s="320">
        <v>1298</v>
      </c>
      <c r="Z517" s="320">
        <v>1322</v>
      </c>
      <c r="AA517" s="320">
        <v>1367</v>
      </c>
      <c r="AB517" s="320">
        <v>1446</v>
      </c>
      <c r="AC517" s="320">
        <v>1509</v>
      </c>
    </row>
    <row r="518" spans="1:29" ht="15" x14ac:dyDescent="0.2">
      <c r="A518" t="str">
        <f t="shared" si="10"/>
        <v>Fredensborg85-89 år</v>
      </c>
      <c r="B518" s="241">
        <v>520</v>
      </c>
      <c r="C518" s="170" t="s">
        <v>159</v>
      </c>
      <c r="D518" s="170" t="s">
        <v>16</v>
      </c>
      <c r="E518" s="320">
        <v>792</v>
      </c>
      <c r="F518" s="320">
        <v>857</v>
      </c>
      <c r="G518" s="320">
        <v>935</v>
      </c>
      <c r="H518" s="320">
        <v>1021</v>
      </c>
      <c r="I518" s="320">
        <v>1147</v>
      </c>
      <c r="J518" s="320">
        <v>1273</v>
      </c>
      <c r="K518" s="320">
        <v>1369</v>
      </c>
      <c r="L518" s="320">
        <v>1451</v>
      </c>
      <c r="M518" s="320">
        <v>1515</v>
      </c>
      <c r="N518" s="320">
        <v>1475</v>
      </c>
      <c r="O518" s="320">
        <v>1461</v>
      </c>
      <c r="P518" s="320">
        <v>1418</v>
      </c>
      <c r="Q518" s="320">
        <v>1380</v>
      </c>
      <c r="R518" s="320">
        <v>1330</v>
      </c>
      <c r="S518" s="320">
        <v>1337</v>
      </c>
      <c r="T518" s="320">
        <v>1315</v>
      </c>
      <c r="U518" s="320">
        <v>1318</v>
      </c>
      <c r="V518" s="320">
        <v>1340</v>
      </c>
      <c r="W518" s="320">
        <v>1346</v>
      </c>
      <c r="X518" s="320">
        <v>1358</v>
      </c>
      <c r="Y518" s="320">
        <v>1414</v>
      </c>
      <c r="Z518" s="320">
        <v>1452</v>
      </c>
      <c r="AA518" s="320">
        <v>1493</v>
      </c>
      <c r="AB518" s="320">
        <v>1563</v>
      </c>
      <c r="AC518" s="320">
        <v>1630</v>
      </c>
    </row>
    <row r="519" spans="1:29" ht="15" x14ac:dyDescent="0.2">
      <c r="A519" t="str">
        <f t="shared" si="10"/>
        <v>Fredericia85-89 år</v>
      </c>
      <c r="B519" s="241">
        <v>521</v>
      </c>
      <c r="C519" s="170" t="s">
        <v>197</v>
      </c>
      <c r="D519" s="170" t="s">
        <v>16</v>
      </c>
      <c r="E519" s="320">
        <v>967</v>
      </c>
      <c r="F519" s="320">
        <v>1040</v>
      </c>
      <c r="G519" s="320">
        <v>1158</v>
      </c>
      <c r="H519" s="320">
        <v>1257</v>
      </c>
      <c r="I519" s="320">
        <v>1352</v>
      </c>
      <c r="J519" s="320">
        <v>1449</v>
      </c>
      <c r="K519" s="320">
        <v>1536</v>
      </c>
      <c r="L519" s="320">
        <v>1579</v>
      </c>
      <c r="M519" s="320">
        <v>1591</v>
      </c>
      <c r="N519" s="320">
        <v>1565</v>
      </c>
      <c r="O519" s="320">
        <v>1524</v>
      </c>
      <c r="P519" s="320">
        <v>1480</v>
      </c>
      <c r="Q519" s="320">
        <v>1427</v>
      </c>
      <c r="R519" s="320">
        <v>1430</v>
      </c>
      <c r="S519" s="320">
        <v>1450</v>
      </c>
      <c r="T519" s="320">
        <v>1502</v>
      </c>
      <c r="U519" s="320">
        <v>1552</v>
      </c>
      <c r="V519" s="320">
        <v>1604</v>
      </c>
      <c r="W519" s="320">
        <v>1655</v>
      </c>
      <c r="X519" s="320">
        <v>1696</v>
      </c>
      <c r="Y519" s="320">
        <v>1762</v>
      </c>
      <c r="Z519" s="320">
        <v>1795</v>
      </c>
      <c r="AA519" s="320">
        <v>1882</v>
      </c>
      <c r="AB519" s="320">
        <v>1981</v>
      </c>
      <c r="AC519" s="320">
        <v>2102</v>
      </c>
    </row>
    <row r="520" spans="1:29" ht="15" x14ac:dyDescent="0.2">
      <c r="A520" t="str">
        <f t="shared" si="10"/>
        <v>Frederiksberg85-89 år</v>
      </c>
      <c r="B520" s="241">
        <v>522</v>
      </c>
      <c r="C520" s="170" t="s">
        <v>151</v>
      </c>
      <c r="D520" s="170" t="s">
        <v>16</v>
      </c>
      <c r="E520" s="320">
        <v>1617</v>
      </c>
      <c r="F520" s="320">
        <v>1670</v>
      </c>
      <c r="G520" s="320">
        <v>1776</v>
      </c>
      <c r="H520" s="320">
        <v>1980</v>
      </c>
      <c r="I520" s="320">
        <v>2163</v>
      </c>
      <c r="J520" s="320">
        <v>2334</v>
      </c>
      <c r="K520" s="320">
        <v>2493</v>
      </c>
      <c r="L520" s="320">
        <v>2560</v>
      </c>
      <c r="M520" s="320">
        <v>2539</v>
      </c>
      <c r="N520" s="320">
        <v>2485</v>
      </c>
      <c r="O520" s="320">
        <v>2383</v>
      </c>
      <c r="P520" s="320">
        <v>2277</v>
      </c>
      <c r="Q520" s="320">
        <v>2199</v>
      </c>
      <c r="R520" s="320">
        <v>2148</v>
      </c>
      <c r="S520" s="320">
        <v>2147</v>
      </c>
      <c r="T520" s="320">
        <v>2116</v>
      </c>
      <c r="U520" s="320">
        <v>2157</v>
      </c>
      <c r="V520" s="320">
        <v>2158</v>
      </c>
      <c r="W520" s="320">
        <v>2198</v>
      </c>
      <c r="X520" s="320">
        <v>2220</v>
      </c>
      <c r="Y520" s="320">
        <v>2312</v>
      </c>
      <c r="Z520" s="320">
        <v>2350</v>
      </c>
      <c r="AA520" s="320">
        <v>2452</v>
      </c>
      <c r="AB520" s="320">
        <v>2586</v>
      </c>
      <c r="AC520" s="320">
        <v>2741</v>
      </c>
    </row>
    <row r="521" spans="1:29" ht="15" x14ac:dyDescent="0.2">
      <c r="A521" t="str">
        <f t="shared" si="10"/>
        <v>Frederikshavn85-89 år</v>
      </c>
      <c r="B521" s="241">
        <v>523</v>
      </c>
      <c r="C521" s="170" t="s">
        <v>234</v>
      </c>
      <c r="D521" s="170" t="s">
        <v>16</v>
      </c>
      <c r="E521" s="320">
        <v>1425</v>
      </c>
      <c r="F521" s="320">
        <v>1510</v>
      </c>
      <c r="G521" s="320">
        <v>1600</v>
      </c>
      <c r="H521" s="320">
        <v>1707</v>
      </c>
      <c r="I521" s="320">
        <v>1852</v>
      </c>
      <c r="J521" s="320">
        <v>1977</v>
      </c>
      <c r="K521" s="320">
        <v>2090</v>
      </c>
      <c r="L521" s="320">
        <v>2162</v>
      </c>
      <c r="M521" s="320">
        <v>2153</v>
      </c>
      <c r="N521" s="320">
        <v>2134</v>
      </c>
      <c r="O521" s="320">
        <v>2117</v>
      </c>
      <c r="P521" s="320">
        <v>2027</v>
      </c>
      <c r="Q521" s="320">
        <v>1988</v>
      </c>
      <c r="R521" s="320">
        <v>2015</v>
      </c>
      <c r="S521" s="320">
        <v>2022</v>
      </c>
      <c r="T521" s="320">
        <v>2058</v>
      </c>
      <c r="U521" s="320">
        <v>2117</v>
      </c>
      <c r="V521" s="320">
        <v>2166</v>
      </c>
      <c r="W521" s="320">
        <v>2185</v>
      </c>
      <c r="X521" s="320">
        <v>2223</v>
      </c>
      <c r="Y521" s="320">
        <v>2286</v>
      </c>
      <c r="Z521" s="320">
        <v>2346</v>
      </c>
      <c r="AA521" s="320">
        <v>2364</v>
      </c>
      <c r="AB521" s="320">
        <v>2449</v>
      </c>
      <c r="AC521" s="320">
        <v>2507</v>
      </c>
    </row>
    <row r="522" spans="1:29" ht="15" x14ac:dyDescent="0.2">
      <c r="A522" t="str">
        <f t="shared" si="10"/>
        <v>Frederikssund85-89 år</v>
      </c>
      <c r="B522" s="241">
        <v>524</v>
      </c>
      <c r="C522" s="170" t="s">
        <v>160</v>
      </c>
      <c r="D522" s="170" t="s">
        <v>16</v>
      </c>
      <c r="E522" s="320">
        <v>1088</v>
      </c>
      <c r="F522" s="320">
        <v>1159</v>
      </c>
      <c r="G522" s="320">
        <v>1269</v>
      </c>
      <c r="H522" s="320">
        <v>1377</v>
      </c>
      <c r="I522" s="320">
        <v>1493</v>
      </c>
      <c r="J522" s="320">
        <v>1602</v>
      </c>
      <c r="K522" s="320">
        <v>1703</v>
      </c>
      <c r="L522" s="320">
        <v>1756</v>
      </c>
      <c r="M522" s="320">
        <v>1761</v>
      </c>
      <c r="N522" s="320">
        <v>1727</v>
      </c>
      <c r="O522" s="320">
        <v>1692</v>
      </c>
      <c r="P522" s="320">
        <v>1647</v>
      </c>
      <c r="Q522" s="320">
        <v>1596</v>
      </c>
      <c r="R522" s="320">
        <v>1609</v>
      </c>
      <c r="S522" s="320">
        <v>1619</v>
      </c>
      <c r="T522" s="320">
        <v>1618</v>
      </c>
      <c r="U522" s="320">
        <v>1649</v>
      </c>
      <c r="V522" s="320">
        <v>1719</v>
      </c>
      <c r="W522" s="320">
        <v>1733</v>
      </c>
      <c r="X522" s="320">
        <v>1788</v>
      </c>
      <c r="Y522" s="320">
        <v>1875</v>
      </c>
      <c r="Z522" s="320">
        <v>1940</v>
      </c>
      <c r="AA522" s="320">
        <v>2022</v>
      </c>
      <c r="AB522" s="320">
        <v>2157</v>
      </c>
      <c r="AC522" s="320">
        <v>2302</v>
      </c>
    </row>
    <row r="523" spans="1:29" ht="15" x14ac:dyDescent="0.2">
      <c r="A523" t="str">
        <f t="shared" si="10"/>
        <v>Furesø85-89 år</v>
      </c>
      <c r="B523" s="241">
        <v>525</v>
      </c>
      <c r="C523" s="170" t="s">
        <v>161</v>
      </c>
      <c r="D523" s="170" t="s">
        <v>16</v>
      </c>
      <c r="E523" s="320">
        <v>973</v>
      </c>
      <c r="F523" s="320">
        <v>961</v>
      </c>
      <c r="G523" s="320">
        <v>1008</v>
      </c>
      <c r="H523" s="320">
        <v>1074</v>
      </c>
      <c r="I523" s="320">
        <v>1139</v>
      </c>
      <c r="J523" s="320">
        <v>1226</v>
      </c>
      <c r="K523" s="320">
        <v>1318</v>
      </c>
      <c r="L523" s="320">
        <v>1366</v>
      </c>
      <c r="M523" s="320">
        <v>1367</v>
      </c>
      <c r="N523" s="320">
        <v>1331</v>
      </c>
      <c r="O523" s="320">
        <v>1283</v>
      </c>
      <c r="P523" s="320">
        <v>1224</v>
      </c>
      <c r="Q523" s="320">
        <v>1184</v>
      </c>
      <c r="R523" s="320">
        <v>1163</v>
      </c>
      <c r="S523" s="320">
        <v>1182</v>
      </c>
      <c r="T523" s="320">
        <v>1194</v>
      </c>
      <c r="U523" s="320">
        <v>1210</v>
      </c>
      <c r="V523" s="320">
        <v>1234</v>
      </c>
      <c r="W523" s="320">
        <v>1267</v>
      </c>
      <c r="X523" s="320">
        <v>1276</v>
      </c>
      <c r="Y523" s="320">
        <v>1319</v>
      </c>
      <c r="Z523" s="320">
        <v>1358</v>
      </c>
      <c r="AA523" s="320">
        <v>1411</v>
      </c>
      <c r="AB523" s="320">
        <v>1488</v>
      </c>
      <c r="AC523" s="320">
        <v>1580</v>
      </c>
    </row>
    <row r="524" spans="1:29" ht="15" x14ac:dyDescent="0.2">
      <c r="A524" t="str">
        <f t="shared" si="10"/>
        <v>Gentofte85-89 år</v>
      </c>
      <c r="B524" s="241">
        <v>526</v>
      </c>
      <c r="C524" s="170" t="s">
        <v>162</v>
      </c>
      <c r="D524" s="170" t="s">
        <v>16</v>
      </c>
      <c r="E524" s="320">
        <v>1507</v>
      </c>
      <c r="F524" s="320">
        <v>1563</v>
      </c>
      <c r="G524" s="320">
        <v>1654</v>
      </c>
      <c r="H524" s="320">
        <v>1811</v>
      </c>
      <c r="I524" s="320">
        <v>1961</v>
      </c>
      <c r="J524" s="320">
        <v>2112</v>
      </c>
      <c r="K524" s="320">
        <v>2275</v>
      </c>
      <c r="L524" s="320">
        <v>2386</v>
      </c>
      <c r="M524" s="320">
        <v>2375</v>
      </c>
      <c r="N524" s="320">
        <v>2325</v>
      </c>
      <c r="O524" s="320">
        <v>2219</v>
      </c>
      <c r="P524" s="320">
        <v>2119</v>
      </c>
      <c r="Q524" s="320">
        <v>2034</v>
      </c>
      <c r="R524" s="320">
        <v>2004</v>
      </c>
      <c r="S524" s="320">
        <v>1971</v>
      </c>
      <c r="T524" s="320">
        <v>1993</v>
      </c>
      <c r="U524" s="320">
        <v>2023</v>
      </c>
      <c r="V524" s="320">
        <v>2057</v>
      </c>
      <c r="W524" s="320">
        <v>2098</v>
      </c>
      <c r="X524" s="320">
        <v>2155</v>
      </c>
      <c r="Y524" s="320">
        <v>2225</v>
      </c>
      <c r="Z524" s="320">
        <v>2278</v>
      </c>
      <c r="AA524" s="320">
        <v>2352</v>
      </c>
      <c r="AB524" s="320">
        <v>2447</v>
      </c>
      <c r="AC524" s="320">
        <v>2574</v>
      </c>
    </row>
    <row r="525" spans="1:29" ht="15" x14ac:dyDescent="0.2">
      <c r="A525" t="str">
        <f t="shared" si="10"/>
        <v>Gladsaxe85-89 år</v>
      </c>
      <c r="B525" s="241">
        <v>527</v>
      </c>
      <c r="C525" s="170" t="s">
        <v>163</v>
      </c>
      <c r="D525" s="170" t="s">
        <v>16</v>
      </c>
      <c r="E525" s="320">
        <v>976</v>
      </c>
      <c r="F525" s="320">
        <v>984</v>
      </c>
      <c r="G525" s="320">
        <v>1039</v>
      </c>
      <c r="H525" s="320">
        <v>1131</v>
      </c>
      <c r="I525" s="320">
        <v>1208</v>
      </c>
      <c r="J525" s="320">
        <v>1303</v>
      </c>
      <c r="K525" s="320">
        <v>1382</v>
      </c>
      <c r="L525" s="320">
        <v>1455</v>
      </c>
      <c r="M525" s="320">
        <v>1459</v>
      </c>
      <c r="N525" s="320">
        <v>1462</v>
      </c>
      <c r="O525" s="320">
        <v>1456</v>
      </c>
      <c r="P525" s="320">
        <v>1449</v>
      </c>
      <c r="Q525" s="320">
        <v>1432</v>
      </c>
      <c r="R525" s="320">
        <v>1446</v>
      </c>
      <c r="S525" s="320">
        <v>1479</v>
      </c>
      <c r="T525" s="320">
        <v>1506</v>
      </c>
      <c r="U525" s="320">
        <v>1514</v>
      </c>
      <c r="V525" s="320">
        <v>1543</v>
      </c>
      <c r="W525" s="320">
        <v>1570</v>
      </c>
      <c r="X525" s="320">
        <v>1609</v>
      </c>
      <c r="Y525" s="320">
        <v>1650</v>
      </c>
      <c r="Z525" s="320">
        <v>1680</v>
      </c>
      <c r="AA525" s="320">
        <v>1723</v>
      </c>
      <c r="AB525" s="320">
        <v>1810</v>
      </c>
      <c r="AC525" s="320">
        <v>1866</v>
      </c>
    </row>
    <row r="526" spans="1:29" ht="15" x14ac:dyDescent="0.2">
      <c r="A526" t="str">
        <f t="shared" si="10"/>
        <v>Glostrup85-89 år</v>
      </c>
      <c r="B526" s="241">
        <v>528</v>
      </c>
      <c r="C526" s="170" t="s">
        <v>164</v>
      </c>
      <c r="D526" s="170" t="s">
        <v>16</v>
      </c>
      <c r="E526" s="320">
        <v>438</v>
      </c>
      <c r="F526" s="320">
        <v>411</v>
      </c>
      <c r="G526" s="320">
        <v>420</v>
      </c>
      <c r="H526" s="320">
        <v>433</v>
      </c>
      <c r="I526" s="320">
        <v>462</v>
      </c>
      <c r="J526" s="320">
        <v>500</v>
      </c>
      <c r="K526" s="320">
        <v>560</v>
      </c>
      <c r="L526" s="320">
        <v>571</v>
      </c>
      <c r="M526" s="320">
        <v>576</v>
      </c>
      <c r="N526" s="320">
        <v>575</v>
      </c>
      <c r="O526" s="320">
        <v>554</v>
      </c>
      <c r="P526" s="320">
        <v>517</v>
      </c>
      <c r="Q526" s="320">
        <v>505</v>
      </c>
      <c r="R526" s="320">
        <v>492</v>
      </c>
      <c r="S526" s="320">
        <v>498</v>
      </c>
      <c r="T526" s="320">
        <v>501</v>
      </c>
      <c r="U526" s="320">
        <v>510</v>
      </c>
      <c r="V526" s="320">
        <v>531</v>
      </c>
      <c r="W526" s="320">
        <v>559</v>
      </c>
      <c r="X526" s="320">
        <v>566</v>
      </c>
      <c r="Y526" s="320">
        <v>586</v>
      </c>
      <c r="Z526" s="320">
        <v>604</v>
      </c>
      <c r="AA526" s="320">
        <v>619</v>
      </c>
      <c r="AB526" s="320">
        <v>646</v>
      </c>
      <c r="AC526" s="320">
        <v>681</v>
      </c>
    </row>
    <row r="527" spans="1:29" ht="15" x14ac:dyDescent="0.2">
      <c r="A527" t="str">
        <f t="shared" si="10"/>
        <v>Greve85-89 år</v>
      </c>
      <c r="B527" s="241">
        <v>529</v>
      </c>
      <c r="C527" s="170" t="s">
        <v>178</v>
      </c>
      <c r="D527" s="170" t="s">
        <v>16</v>
      </c>
      <c r="E527" s="320">
        <v>997</v>
      </c>
      <c r="F527" s="320">
        <v>1101</v>
      </c>
      <c r="G527" s="320">
        <v>1215</v>
      </c>
      <c r="H527" s="320">
        <v>1372</v>
      </c>
      <c r="I527" s="320">
        <v>1514</v>
      </c>
      <c r="J527" s="320">
        <v>1620</v>
      </c>
      <c r="K527" s="320">
        <v>1729</v>
      </c>
      <c r="L527" s="320">
        <v>1777</v>
      </c>
      <c r="M527" s="320">
        <v>1741</v>
      </c>
      <c r="N527" s="320">
        <v>1667</v>
      </c>
      <c r="O527" s="320">
        <v>1613</v>
      </c>
      <c r="P527" s="320">
        <v>1518</v>
      </c>
      <c r="Q527" s="320">
        <v>1437</v>
      </c>
      <c r="R527" s="320">
        <v>1394</v>
      </c>
      <c r="S527" s="320">
        <v>1381</v>
      </c>
      <c r="T527" s="320">
        <v>1376</v>
      </c>
      <c r="U527" s="320">
        <v>1360</v>
      </c>
      <c r="V527" s="320">
        <v>1368</v>
      </c>
      <c r="W527" s="320">
        <v>1384</v>
      </c>
      <c r="X527" s="320">
        <v>1393</v>
      </c>
      <c r="Y527" s="320">
        <v>1423</v>
      </c>
      <c r="Z527" s="320">
        <v>1496</v>
      </c>
      <c r="AA527" s="320">
        <v>1557</v>
      </c>
      <c r="AB527" s="320">
        <v>1656</v>
      </c>
      <c r="AC527" s="320">
        <v>1756</v>
      </c>
    </row>
    <row r="528" spans="1:29" ht="15" x14ac:dyDescent="0.2">
      <c r="A528" t="str">
        <f t="shared" si="10"/>
        <v>Gribskov85-89 år</v>
      </c>
      <c r="B528" s="241">
        <v>530</v>
      </c>
      <c r="C528" s="170" t="s">
        <v>165</v>
      </c>
      <c r="D528" s="170" t="s">
        <v>16</v>
      </c>
      <c r="E528" s="320">
        <v>978</v>
      </c>
      <c r="F528" s="320">
        <v>1054</v>
      </c>
      <c r="G528" s="320">
        <v>1176</v>
      </c>
      <c r="H528" s="320">
        <v>1299</v>
      </c>
      <c r="I528" s="320">
        <v>1467</v>
      </c>
      <c r="J528" s="320">
        <v>1630</v>
      </c>
      <c r="K528" s="320">
        <v>1773</v>
      </c>
      <c r="L528" s="320">
        <v>1828</v>
      </c>
      <c r="M528" s="320">
        <v>1869</v>
      </c>
      <c r="N528" s="320">
        <v>1822</v>
      </c>
      <c r="O528" s="320">
        <v>1763</v>
      </c>
      <c r="P528" s="320">
        <v>1678</v>
      </c>
      <c r="Q528" s="320">
        <v>1655</v>
      </c>
      <c r="R528" s="320">
        <v>1618</v>
      </c>
      <c r="S528" s="320">
        <v>1621</v>
      </c>
      <c r="T528" s="320">
        <v>1632</v>
      </c>
      <c r="U528" s="320">
        <v>1689</v>
      </c>
      <c r="V528" s="320">
        <v>1739</v>
      </c>
      <c r="W528" s="320">
        <v>1790</v>
      </c>
      <c r="X528" s="320">
        <v>1844</v>
      </c>
      <c r="Y528" s="320">
        <v>1900</v>
      </c>
      <c r="Z528" s="320">
        <v>1966</v>
      </c>
      <c r="AA528" s="320">
        <v>2029</v>
      </c>
      <c r="AB528" s="320">
        <v>2113</v>
      </c>
      <c r="AC528" s="320">
        <v>2215</v>
      </c>
    </row>
    <row r="529" spans="1:29" ht="15" x14ac:dyDescent="0.2">
      <c r="A529" t="str">
        <f t="shared" si="10"/>
        <v>Guldborgsund85-89 år</v>
      </c>
      <c r="B529" s="241">
        <v>531</v>
      </c>
      <c r="C529" s="170" t="s">
        <v>179</v>
      </c>
      <c r="D529" s="170" t="s">
        <v>16</v>
      </c>
      <c r="E529" s="320">
        <v>1380</v>
      </c>
      <c r="F529" s="320">
        <v>1439</v>
      </c>
      <c r="G529" s="320">
        <v>1515</v>
      </c>
      <c r="H529" s="320">
        <v>1623</v>
      </c>
      <c r="I529" s="320">
        <v>1760</v>
      </c>
      <c r="J529" s="320">
        <v>1904</v>
      </c>
      <c r="K529" s="320">
        <v>2035</v>
      </c>
      <c r="L529" s="320">
        <v>2137</v>
      </c>
      <c r="M529" s="320">
        <v>2123</v>
      </c>
      <c r="N529" s="320">
        <v>2097</v>
      </c>
      <c r="O529" s="320">
        <v>2061</v>
      </c>
      <c r="P529" s="320">
        <v>2007</v>
      </c>
      <c r="Q529" s="320">
        <v>1981</v>
      </c>
      <c r="R529" s="320">
        <v>1989</v>
      </c>
      <c r="S529" s="320">
        <v>1997</v>
      </c>
      <c r="T529" s="320">
        <v>2016</v>
      </c>
      <c r="U529" s="320">
        <v>2029</v>
      </c>
      <c r="V529" s="320">
        <v>2029</v>
      </c>
      <c r="W529" s="320">
        <v>2062</v>
      </c>
      <c r="X529" s="320">
        <v>2091</v>
      </c>
      <c r="Y529" s="320">
        <v>2116</v>
      </c>
      <c r="Z529" s="320">
        <v>2144</v>
      </c>
      <c r="AA529" s="320">
        <v>2190</v>
      </c>
      <c r="AB529" s="320">
        <v>2258</v>
      </c>
      <c r="AC529" s="320">
        <v>2326</v>
      </c>
    </row>
    <row r="530" spans="1:29" ht="15" x14ac:dyDescent="0.2">
      <c r="A530" t="str">
        <f t="shared" si="10"/>
        <v>Haderslev85-89 år</v>
      </c>
      <c r="B530" s="241">
        <v>532</v>
      </c>
      <c r="C530" s="170" t="s">
        <v>199</v>
      </c>
      <c r="D530" s="170" t="s">
        <v>16</v>
      </c>
      <c r="E530" s="320">
        <v>1200</v>
      </c>
      <c r="F530" s="320">
        <v>1246</v>
      </c>
      <c r="G530" s="320">
        <v>1285</v>
      </c>
      <c r="H530" s="320">
        <v>1343</v>
      </c>
      <c r="I530" s="320">
        <v>1419</v>
      </c>
      <c r="J530" s="320">
        <v>1537</v>
      </c>
      <c r="K530" s="320">
        <v>1610</v>
      </c>
      <c r="L530" s="320">
        <v>1645</v>
      </c>
      <c r="M530" s="320">
        <v>1674</v>
      </c>
      <c r="N530" s="320">
        <v>1672</v>
      </c>
      <c r="O530" s="320">
        <v>1630</v>
      </c>
      <c r="P530" s="320">
        <v>1608</v>
      </c>
      <c r="Q530" s="320">
        <v>1604</v>
      </c>
      <c r="R530" s="320">
        <v>1665</v>
      </c>
      <c r="S530" s="320">
        <v>1697</v>
      </c>
      <c r="T530" s="320">
        <v>1722</v>
      </c>
      <c r="U530" s="320">
        <v>1772</v>
      </c>
      <c r="V530" s="320">
        <v>1814</v>
      </c>
      <c r="W530" s="320">
        <v>1827</v>
      </c>
      <c r="X530" s="320">
        <v>1855</v>
      </c>
      <c r="Y530" s="320">
        <v>1896</v>
      </c>
      <c r="Z530" s="320">
        <v>1936</v>
      </c>
      <c r="AA530" s="320">
        <v>1986</v>
      </c>
      <c r="AB530" s="320">
        <v>2039</v>
      </c>
      <c r="AC530" s="320">
        <v>2103</v>
      </c>
    </row>
    <row r="531" spans="1:29" ht="15" x14ac:dyDescent="0.2">
      <c r="A531" t="str">
        <f t="shared" si="10"/>
        <v>Halsnæs85-89 år</v>
      </c>
      <c r="B531" s="241">
        <v>533</v>
      </c>
      <c r="C531" s="170" t="s">
        <v>276</v>
      </c>
      <c r="D531" s="170" t="s">
        <v>16</v>
      </c>
      <c r="E531" s="320">
        <v>708</v>
      </c>
      <c r="F531" s="320">
        <v>757</v>
      </c>
      <c r="G531" s="320">
        <v>827</v>
      </c>
      <c r="H531" s="320">
        <v>894</v>
      </c>
      <c r="I531" s="320">
        <v>1001</v>
      </c>
      <c r="J531" s="320">
        <v>1094</v>
      </c>
      <c r="K531" s="320">
        <v>1233</v>
      </c>
      <c r="L531" s="320">
        <v>1282</v>
      </c>
      <c r="M531" s="320">
        <v>1320</v>
      </c>
      <c r="N531" s="320">
        <v>1302</v>
      </c>
      <c r="O531" s="320">
        <v>1280</v>
      </c>
      <c r="P531" s="320">
        <v>1233</v>
      </c>
      <c r="Q531" s="320">
        <v>1215</v>
      </c>
      <c r="R531" s="320">
        <v>1222</v>
      </c>
      <c r="S531" s="320">
        <v>1234</v>
      </c>
      <c r="T531" s="320">
        <v>1236</v>
      </c>
      <c r="U531" s="320">
        <v>1255</v>
      </c>
      <c r="V531" s="320">
        <v>1292</v>
      </c>
      <c r="W531" s="320">
        <v>1314</v>
      </c>
      <c r="X531" s="320">
        <v>1347</v>
      </c>
      <c r="Y531" s="320">
        <v>1388</v>
      </c>
      <c r="Z531" s="320">
        <v>1435</v>
      </c>
      <c r="AA531" s="320">
        <v>1479</v>
      </c>
      <c r="AB531" s="320">
        <v>1541</v>
      </c>
      <c r="AC531" s="320">
        <v>1612</v>
      </c>
    </row>
    <row r="532" spans="1:29" ht="15" x14ac:dyDescent="0.2">
      <c r="A532" t="str">
        <f t="shared" si="10"/>
        <v>Hedensted85-89 år</v>
      </c>
      <c r="B532" s="241">
        <v>534</v>
      </c>
      <c r="C532" s="170" t="s">
        <v>216</v>
      </c>
      <c r="D532" s="170" t="s">
        <v>16</v>
      </c>
      <c r="E532" s="320">
        <v>821</v>
      </c>
      <c r="F532" s="320">
        <v>856</v>
      </c>
      <c r="G532" s="320">
        <v>930</v>
      </c>
      <c r="H532" s="320">
        <v>1015</v>
      </c>
      <c r="I532" s="320">
        <v>1097</v>
      </c>
      <c r="J532" s="320">
        <v>1185</v>
      </c>
      <c r="K532" s="320">
        <v>1289</v>
      </c>
      <c r="L532" s="320">
        <v>1324</v>
      </c>
      <c r="M532" s="320">
        <v>1367</v>
      </c>
      <c r="N532" s="320">
        <v>1344</v>
      </c>
      <c r="O532" s="320">
        <v>1347</v>
      </c>
      <c r="P532" s="320">
        <v>1294</v>
      </c>
      <c r="Q532" s="320">
        <v>1300</v>
      </c>
      <c r="R532" s="320">
        <v>1290</v>
      </c>
      <c r="S532" s="320">
        <v>1319</v>
      </c>
      <c r="T532" s="320">
        <v>1344</v>
      </c>
      <c r="U532" s="320">
        <v>1412</v>
      </c>
      <c r="V532" s="320">
        <v>1430</v>
      </c>
      <c r="W532" s="320">
        <v>1474</v>
      </c>
      <c r="X532" s="320">
        <v>1504</v>
      </c>
      <c r="Y532" s="320">
        <v>1536</v>
      </c>
      <c r="Z532" s="320">
        <v>1556</v>
      </c>
      <c r="AA532" s="320">
        <v>1627</v>
      </c>
      <c r="AB532" s="320">
        <v>1676</v>
      </c>
      <c r="AC532" s="320">
        <v>1771</v>
      </c>
    </row>
    <row r="533" spans="1:29" ht="15" x14ac:dyDescent="0.2">
      <c r="A533" t="str">
        <f t="shared" si="10"/>
        <v>Helsingør85-89 år</v>
      </c>
      <c r="B533" s="241">
        <v>535</v>
      </c>
      <c r="C533" s="170" t="s">
        <v>166</v>
      </c>
      <c r="D533" s="170" t="s">
        <v>16</v>
      </c>
      <c r="E533" s="320">
        <v>1474</v>
      </c>
      <c r="F533" s="320">
        <v>1604</v>
      </c>
      <c r="G533" s="320">
        <v>1751</v>
      </c>
      <c r="H533" s="320">
        <v>1839</v>
      </c>
      <c r="I533" s="320">
        <v>2041</v>
      </c>
      <c r="J533" s="320">
        <v>2184</v>
      </c>
      <c r="K533" s="320">
        <v>2369</v>
      </c>
      <c r="L533" s="320">
        <v>2452</v>
      </c>
      <c r="M533" s="320">
        <v>2476</v>
      </c>
      <c r="N533" s="320">
        <v>2417</v>
      </c>
      <c r="O533" s="320">
        <v>2336</v>
      </c>
      <c r="P533" s="320">
        <v>2240</v>
      </c>
      <c r="Q533" s="320">
        <v>2167</v>
      </c>
      <c r="R533" s="320">
        <v>2173</v>
      </c>
      <c r="S533" s="320">
        <v>2193</v>
      </c>
      <c r="T533" s="320">
        <v>2266</v>
      </c>
      <c r="U533" s="320">
        <v>2325</v>
      </c>
      <c r="V533" s="320">
        <v>2379</v>
      </c>
      <c r="W533" s="320">
        <v>2413</v>
      </c>
      <c r="X533" s="320">
        <v>2446</v>
      </c>
      <c r="Y533" s="320">
        <v>2542</v>
      </c>
      <c r="Z533" s="320">
        <v>2626</v>
      </c>
      <c r="AA533" s="320">
        <v>2713</v>
      </c>
      <c r="AB533" s="320">
        <v>2841</v>
      </c>
      <c r="AC533" s="320">
        <v>2985</v>
      </c>
    </row>
    <row r="534" spans="1:29" ht="15" x14ac:dyDescent="0.2">
      <c r="A534" t="str">
        <f t="shared" si="10"/>
        <v>Herlev85-89 år</v>
      </c>
      <c r="B534" s="241">
        <v>536</v>
      </c>
      <c r="C534" s="170" t="s">
        <v>167</v>
      </c>
      <c r="D534" s="170" t="s">
        <v>16</v>
      </c>
      <c r="E534" s="320">
        <v>526</v>
      </c>
      <c r="F534" s="320">
        <v>543</v>
      </c>
      <c r="G534" s="320">
        <v>586</v>
      </c>
      <c r="H534" s="320">
        <v>603</v>
      </c>
      <c r="I534" s="320">
        <v>633</v>
      </c>
      <c r="J534" s="320">
        <v>649</v>
      </c>
      <c r="K534" s="320">
        <v>676</v>
      </c>
      <c r="L534" s="320">
        <v>693</v>
      </c>
      <c r="M534" s="320">
        <v>723</v>
      </c>
      <c r="N534" s="320">
        <v>707</v>
      </c>
      <c r="O534" s="320">
        <v>733</v>
      </c>
      <c r="P534" s="320">
        <v>731</v>
      </c>
      <c r="Q534" s="320">
        <v>748</v>
      </c>
      <c r="R534" s="320">
        <v>754</v>
      </c>
      <c r="S534" s="320">
        <v>783</v>
      </c>
      <c r="T534" s="320">
        <v>782</v>
      </c>
      <c r="U534" s="320">
        <v>804</v>
      </c>
      <c r="V534" s="320">
        <v>817</v>
      </c>
      <c r="W534" s="320">
        <v>845</v>
      </c>
      <c r="X534" s="320">
        <v>858</v>
      </c>
      <c r="Y534" s="320">
        <v>883</v>
      </c>
      <c r="Z534" s="320">
        <v>891</v>
      </c>
      <c r="AA534" s="320">
        <v>904</v>
      </c>
      <c r="AB534" s="320">
        <v>921</v>
      </c>
      <c r="AC534" s="320">
        <v>952</v>
      </c>
    </row>
    <row r="535" spans="1:29" ht="15" x14ac:dyDescent="0.2">
      <c r="A535" t="str">
        <f t="shared" si="10"/>
        <v>Herning85-89 år</v>
      </c>
      <c r="B535" s="241">
        <v>537</v>
      </c>
      <c r="C535" s="170" t="s">
        <v>217</v>
      </c>
      <c r="D535" s="170" t="s">
        <v>16</v>
      </c>
      <c r="E535" s="320">
        <v>1688</v>
      </c>
      <c r="F535" s="320">
        <v>1735</v>
      </c>
      <c r="G535" s="320">
        <v>1866</v>
      </c>
      <c r="H535" s="320">
        <v>1961</v>
      </c>
      <c r="I535" s="320">
        <v>2063</v>
      </c>
      <c r="J535" s="320">
        <v>2208</v>
      </c>
      <c r="K535" s="320">
        <v>2371</v>
      </c>
      <c r="L535" s="320">
        <v>2458</v>
      </c>
      <c r="M535" s="320">
        <v>2535</v>
      </c>
      <c r="N535" s="320">
        <v>2549</v>
      </c>
      <c r="O535" s="320">
        <v>2539</v>
      </c>
      <c r="P535" s="320">
        <v>2494</v>
      </c>
      <c r="Q535" s="320">
        <v>2477</v>
      </c>
      <c r="R535" s="320">
        <v>2509</v>
      </c>
      <c r="S535" s="320">
        <v>2533</v>
      </c>
      <c r="T535" s="320">
        <v>2542</v>
      </c>
      <c r="U535" s="320">
        <v>2573</v>
      </c>
      <c r="V535" s="320">
        <v>2630</v>
      </c>
      <c r="W535" s="320">
        <v>2664</v>
      </c>
      <c r="X535" s="320">
        <v>2716</v>
      </c>
      <c r="Y535" s="320">
        <v>2783</v>
      </c>
      <c r="Z535" s="320">
        <v>2861</v>
      </c>
      <c r="AA535" s="320">
        <v>2926</v>
      </c>
      <c r="AB535" s="320">
        <v>3032</v>
      </c>
      <c r="AC535" s="320">
        <v>3181</v>
      </c>
    </row>
    <row r="536" spans="1:29" ht="15" x14ac:dyDescent="0.2">
      <c r="A536" t="str">
        <f t="shared" si="10"/>
        <v>Hillerød85-89 år</v>
      </c>
      <c r="B536" s="241">
        <v>538</v>
      </c>
      <c r="C536" s="170" t="s">
        <v>168</v>
      </c>
      <c r="D536" s="170" t="s">
        <v>16</v>
      </c>
      <c r="E536" s="320">
        <v>1022</v>
      </c>
      <c r="F536" s="320">
        <v>1078</v>
      </c>
      <c r="G536" s="320">
        <v>1134</v>
      </c>
      <c r="H536" s="320">
        <v>1201</v>
      </c>
      <c r="I536" s="320">
        <v>1294</v>
      </c>
      <c r="J536" s="320">
        <v>1382</v>
      </c>
      <c r="K536" s="320">
        <v>1508</v>
      </c>
      <c r="L536" s="320">
        <v>1581</v>
      </c>
      <c r="M536" s="320">
        <v>1614</v>
      </c>
      <c r="N536" s="320">
        <v>1578</v>
      </c>
      <c r="O536" s="320">
        <v>1550</v>
      </c>
      <c r="P536" s="320">
        <v>1499</v>
      </c>
      <c r="Q536" s="320">
        <v>1442</v>
      </c>
      <c r="R536" s="320">
        <v>1427</v>
      </c>
      <c r="S536" s="320">
        <v>1437</v>
      </c>
      <c r="T536" s="320">
        <v>1464</v>
      </c>
      <c r="U536" s="320">
        <v>1500</v>
      </c>
      <c r="V536" s="320">
        <v>1552</v>
      </c>
      <c r="W536" s="320">
        <v>1603</v>
      </c>
      <c r="X536" s="320">
        <v>1670</v>
      </c>
      <c r="Y536" s="320">
        <v>1756</v>
      </c>
      <c r="Z536" s="320">
        <v>1837</v>
      </c>
      <c r="AA536" s="320">
        <v>1917</v>
      </c>
      <c r="AB536" s="320">
        <v>2010</v>
      </c>
      <c r="AC536" s="320">
        <v>2124</v>
      </c>
    </row>
    <row r="537" spans="1:29" ht="15" x14ac:dyDescent="0.2">
      <c r="A537" t="str">
        <f t="shared" si="10"/>
        <v>Hjørring85-89 år</v>
      </c>
      <c r="B537" s="241">
        <v>539</v>
      </c>
      <c r="C537" s="170" t="s">
        <v>235</v>
      </c>
      <c r="D537" s="170" t="s">
        <v>16</v>
      </c>
      <c r="E537" s="320">
        <v>1397</v>
      </c>
      <c r="F537" s="320">
        <v>1442</v>
      </c>
      <c r="G537" s="320">
        <v>1513</v>
      </c>
      <c r="H537" s="320">
        <v>1598</v>
      </c>
      <c r="I537" s="320">
        <v>1709</v>
      </c>
      <c r="J537" s="320">
        <v>1844</v>
      </c>
      <c r="K537" s="320">
        <v>1947</v>
      </c>
      <c r="L537" s="320">
        <v>2023</v>
      </c>
      <c r="M537" s="320">
        <v>2087</v>
      </c>
      <c r="N537" s="320">
        <v>2079</v>
      </c>
      <c r="O537" s="320">
        <v>2046</v>
      </c>
      <c r="P537" s="320">
        <v>2037</v>
      </c>
      <c r="Q537" s="320">
        <v>2039</v>
      </c>
      <c r="R537" s="320">
        <v>2040</v>
      </c>
      <c r="S537" s="320">
        <v>2059</v>
      </c>
      <c r="T537" s="320">
        <v>2110</v>
      </c>
      <c r="U537" s="320">
        <v>2168</v>
      </c>
      <c r="V537" s="320">
        <v>2198</v>
      </c>
      <c r="W537" s="320">
        <v>2226</v>
      </c>
      <c r="X537" s="320">
        <v>2253</v>
      </c>
      <c r="Y537" s="320">
        <v>2312</v>
      </c>
      <c r="Z537" s="320">
        <v>2342</v>
      </c>
      <c r="AA537" s="320">
        <v>2366</v>
      </c>
      <c r="AB537" s="320">
        <v>2450</v>
      </c>
      <c r="AC537" s="320">
        <v>2525</v>
      </c>
    </row>
    <row r="538" spans="1:29" ht="15" x14ac:dyDescent="0.2">
      <c r="A538" t="str">
        <f t="shared" si="10"/>
        <v>Holbæk85-89 år</v>
      </c>
      <c r="B538" s="241">
        <v>540</v>
      </c>
      <c r="C538" s="170" t="s">
        <v>180</v>
      </c>
      <c r="D538" s="170" t="s">
        <v>16</v>
      </c>
      <c r="E538" s="320">
        <v>1278</v>
      </c>
      <c r="F538" s="320">
        <v>1352</v>
      </c>
      <c r="G538" s="320">
        <v>1463</v>
      </c>
      <c r="H538" s="320">
        <v>1588</v>
      </c>
      <c r="I538" s="320">
        <v>1749</v>
      </c>
      <c r="J538" s="320">
        <v>1897</v>
      </c>
      <c r="K538" s="320">
        <v>2091</v>
      </c>
      <c r="L538" s="320">
        <v>2200</v>
      </c>
      <c r="M538" s="320">
        <v>2266</v>
      </c>
      <c r="N538" s="320">
        <v>2258</v>
      </c>
      <c r="O538" s="320">
        <v>2285</v>
      </c>
      <c r="P538" s="320">
        <v>2225</v>
      </c>
      <c r="Q538" s="320">
        <v>2239</v>
      </c>
      <c r="R538" s="320">
        <v>2262</v>
      </c>
      <c r="S538" s="320">
        <v>2264</v>
      </c>
      <c r="T538" s="320">
        <v>2277</v>
      </c>
      <c r="U538" s="320">
        <v>2317</v>
      </c>
      <c r="V538" s="320">
        <v>2335</v>
      </c>
      <c r="W538" s="320">
        <v>2377</v>
      </c>
      <c r="X538" s="320">
        <v>2466</v>
      </c>
      <c r="Y538" s="320">
        <v>2526</v>
      </c>
      <c r="Z538" s="320">
        <v>2581</v>
      </c>
      <c r="AA538" s="320">
        <v>2657</v>
      </c>
      <c r="AB538" s="320">
        <v>2765</v>
      </c>
      <c r="AC538" s="320">
        <v>2877</v>
      </c>
    </row>
    <row r="539" spans="1:29" ht="15" x14ac:dyDescent="0.2">
      <c r="A539" t="str">
        <f t="shared" si="10"/>
        <v>Holstebro85-89 år</v>
      </c>
      <c r="B539" s="241">
        <v>541</v>
      </c>
      <c r="C539" s="170" t="s">
        <v>218</v>
      </c>
      <c r="D539" s="170" t="s">
        <v>16</v>
      </c>
      <c r="E539" s="320">
        <v>1144</v>
      </c>
      <c r="F539" s="320">
        <v>1138</v>
      </c>
      <c r="G539" s="320">
        <v>1211</v>
      </c>
      <c r="H539" s="320">
        <v>1273</v>
      </c>
      <c r="I539" s="320">
        <v>1331</v>
      </c>
      <c r="J539" s="320">
        <v>1440</v>
      </c>
      <c r="K539" s="320">
        <v>1573</v>
      </c>
      <c r="L539" s="320">
        <v>1653</v>
      </c>
      <c r="M539" s="320">
        <v>1670</v>
      </c>
      <c r="N539" s="320">
        <v>1687</v>
      </c>
      <c r="O539" s="320">
        <v>1694</v>
      </c>
      <c r="P539" s="320">
        <v>1657</v>
      </c>
      <c r="Q539" s="320">
        <v>1667</v>
      </c>
      <c r="R539" s="320">
        <v>1727</v>
      </c>
      <c r="S539" s="320">
        <v>1750</v>
      </c>
      <c r="T539" s="320">
        <v>1749</v>
      </c>
      <c r="U539" s="320">
        <v>1799</v>
      </c>
      <c r="V539" s="320">
        <v>1798</v>
      </c>
      <c r="W539" s="320">
        <v>1784</v>
      </c>
      <c r="X539" s="320">
        <v>1808</v>
      </c>
      <c r="Y539" s="320">
        <v>1863</v>
      </c>
      <c r="Z539" s="320">
        <v>1879</v>
      </c>
      <c r="AA539" s="320">
        <v>1931</v>
      </c>
      <c r="AB539" s="320">
        <v>2028</v>
      </c>
      <c r="AC539" s="320">
        <v>2102</v>
      </c>
    </row>
    <row r="540" spans="1:29" ht="15" x14ac:dyDescent="0.2">
      <c r="A540" t="str">
        <f t="shared" si="10"/>
        <v>Horsens85-89 år</v>
      </c>
      <c r="B540" s="241">
        <v>542</v>
      </c>
      <c r="C540" s="170" t="s">
        <v>219</v>
      </c>
      <c r="D540" s="170" t="s">
        <v>16</v>
      </c>
      <c r="E540" s="320">
        <v>1490</v>
      </c>
      <c r="F540" s="320">
        <v>1557</v>
      </c>
      <c r="G540" s="320">
        <v>1630</v>
      </c>
      <c r="H540" s="320">
        <v>1773</v>
      </c>
      <c r="I540" s="320">
        <v>1965</v>
      </c>
      <c r="J540" s="320">
        <v>2150</v>
      </c>
      <c r="K540" s="320">
        <v>2349</v>
      </c>
      <c r="L540" s="320">
        <v>2512</v>
      </c>
      <c r="M540" s="320">
        <v>2570</v>
      </c>
      <c r="N540" s="320">
        <v>2587</v>
      </c>
      <c r="O540" s="320">
        <v>2571</v>
      </c>
      <c r="P540" s="320">
        <v>2567</v>
      </c>
      <c r="Q540" s="320">
        <v>2574</v>
      </c>
      <c r="R540" s="320">
        <v>2603</v>
      </c>
      <c r="S540" s="320">
        <v>2638</v>
      </c>
      <c r="T540" s="320">
        <v>2685</v>
      </c>
      <c r="U540" s="320">
        <v>2703</v>
      </c>
      <c r="V540" s="320">
        <v>2741</v>
      </c>
      <c r="W540" s="320">
        <v>2788</v>
      </c>
      <c r="X540" s="320">
        <v>2819</v>
      </c>
      <c r="Y540" s="320">
        <v>2881</v>
      </c>
      <c r="Z540" s="320">
        <v>2944</v>
      </c>
      <c r="AA540" s="320">
        <v>3060</v>
      </c>
      <c r="AB540" s="320">
        <v>3224</v>
      </c>
      <c r="AC540" s="320">
        <v>3400</v>
      </c>
    </row>
    <row r="541" spans="1:29" ht="15" x14ac:dyDescent="0.2">
      <c r="A541" t="str">
        <f t="shared" si="10"/>
        <v>Hvidovre85-89 år</v>
      </c>
      <c r="B541" s="241">
        <v>543</v>
      </c>
      <c r="C541" s="170" t="s">
        <v>169</v>
      </c>
      <c r="D541" s="170" t="s">
        <v>16</v>
      </c>
      <c r="E541" s="320">
        <v>840</v>
      </c>
      <c r="F541" s="320">
        <v>902</v>
      </c>
      <c r="G541" s="320">
        <v>937</v>
      </c>
      <c r="H541" s="320">
        <v>972</v>
      </c>
      <c r="I541" s="320">
        <v>1051</v>
      </c>
      <c r="J541" s="320">
        <v>1099</v>
      </c>
      <c r="K541" s="320">
        <v>1164</v>
      </c>
      <c r="L541" s="320">
        <v>1180</v>
      </c>
      <c r="M541" s="320">
        <v>1200</v>
      </c>
      <c r="N541" s="320">
        <v>1170</v>
      </c>
      <c r="O541" s="320">
        <v>1185</v>
      </c>
      <c r="P541" s="320">
        <v>1142</v>
      </c>
      <c r="Q541" s="320">
        <v>1142</v>
      </c>
      <c r="R541" s="320">
        <v>1153</v>
      </c>
      <c r="S541" s="320">
        <v>1168</v>
      </c>
      <c r="T541" s="320">
        <v>1188</v>
      </c>
      <c r="U541" s="320">
        <v>1257</v>
      </c>
      <c r="V541" s="320">
        <v>1300</v>
      </c>
      <c r="W541" s="320">
        <v>1346</v>
      </c>
      <c r="X541" s="320">
        <v>1367</v>
      </c>
      <c r="Y541" s="320">
        <v>1406</v>
      </c>
      <c r="Z541" s="320">
        <v>1421</v>
      </c>
      <c r="AA541" s="320">
        <v>1429</v>
      </c>
      <c r="AB541" s="320">
        <v>1495</v>
      </c>
      <c r="AC541" s="320">
        <v>1555</v>
      </c>
    </row>
    <row r="542" spans="1:29" ht="15" x14ac:dyDescent="0.2">
      <c r="A542" t="str">
        <f t="shared" si="10"/>
        <v>Høje-Taastrup85-89 år</v>
      </c>
      <c r="B542" s="241">
        <v>544</v>
      </c>
      <c r="C542" s="170" t="s">
        <v>19</v>
      </c>
      <c r="D542" s="170" t="s">
        <v>16</v>
      </c>
      <c r="E542" s="320">
        <v>828</v>
      </c>
      <c r="F542" s="320">
        <v>876</v>
      </c>
      <c r="G542" s="320">
        <v>963</v>
      </c>
      <c r="H542" s="320">
        <v>1036</v>
      </c>
      <c r="I542" s="320">
        <v>1128</v>
      </c>
      <c r="J542" s="320">
        <v>1230</v>
      </c>
      <c r="K542" s="320">
        <v>1324</v>
      </c>
      <c r="L542" s="320">
        <v>1333</v>
      </c>
      <c r="M542" s="320">
        <v>1339</v>
      </c>
      <c r="N542" s="320">
        <v>1291</v>
      </c>
      <c r="O542" s="320">
        <v>1238</v>
      </c>
      <c r="P542" s="320">
        <v>1167</v>
      </c>
      <c r="Q542" s="320">
        <v>1138</v>
      </c>
      <c r="R542" s="320">
        <v>1118</v>
      </c>
      <c r="S542" s="320">
        <v>1110</v>
      </c>
      <c r="T542" s="320">
        <v>1131</v>
      </c>
      <c r="U542" s="320">
        <v>1168</v>
      </c>
      <c r="V542" s="320">
        <v>1189</v>
      </c>
      <c r="W542" s="320">
        <v>1211</v>
      </c>
      <c r="X542" s="320">
        <v>1257</v>
      </c>
      <c r="Y542" s="320">
        <v>1308</v>
      </c>
      <c r="Z542" s="320">
        <v>1318</v>
      </c>
      <c r="AA542" s="320">
        <v>1368</v>
      </c>
      <c r="AB542" s="320">
        <v>1432</v>
      </c>
      <c r="AC542" s="320">
        <v>1498</v>
      </c>
    </row>
    <row r="543" spans="1:29" ht="15" x14ac:dyDescent="0.2">
      <c r="A543" t="str">
        <f t="shared" si="10"/>
        <v>Hørsholm85-89 år</v>
      </c>
      <c r="B543" s="241">
        <v>545</v>
      </c>
      <c r="C543" s="170" t="s">
        <v>170</v>
      </c>
      <c r="D543" s="170" t="s">
        <v>16</v>
      </c>
      <c r="E543" s="320">
        <v>799</v>
      </c>
      <c r="F543" s="320">
        <v>835</v>
      </c>
      <c r="G543" s="320">
        <v>864</v>
      </c>
      <c r="H543" s="320">
        <v>948</v>
      </c>
      <c r="I543" s="320">
        <v>991</v>
      </c>
      <c r="J543" s="320">
        <v>1060</v>
      </c>
      <c r="K543" s="320">
        <v>1136</v>
      </c>
      <c r="L543" s="320">
        <v>1172</v>
      </c>
      <c r="M543" s="320">
        <v>1129</v>
      </c>
      <c r="N543" s="320">
        <v>1101</v>
      </c>
      <c r="O543" s="320">
        <v>1067</v>
      </c>
      <c r="P543" s="320">
        <v>998</v>
      </c>
      <c r="Q543" s="320">
        <v>955</v>
      </c>
      <c r="R543" s="320">
        <v>933</v>
      </c>
      <c r="S543" s="320">
        <v>921</v>
      </c>
      <c r="T543" s="320">
        <v>929</v>
      </c>
      <c r="U543" s="320">
        <v>929</v>
      </c>
      <c r="V543" s="320">
        <v>946</v>
      </c>
      <c r="W543" s="320">
        <v>952</v>
      </c>
      <c r="X543" s="320">
        <v>984</v>
      </c>
      <c r="Y543" s="320">
        <v>1006</v>
      </c>
      <c r="Z543" s="320">
        <v>1042</v>
      </c>
      <c r="AA543" s="320">
        <v>1074</v>
      </c>
      <c r="AB543" s="320">
        <v>1131</v>
      </c>
      <c r="AC543" s="320">
        <v>1170</v>
      </c>
    </row>
    <row r="544" spans="1:29" ht="15" x14ac:dyDescent="0.2">
      <c r="A544" t="str">
        <f t="shared" si="10"/>
        <v>Ikast-Brande85-89 år</v>
      </c>
      <c r="B544" s="241">
        <v>546</v>
      </c>
      <c r="C544" s="170" t="s">
        <v>220</v>
      </c>
      <c r="D544" s="170" t="s">
        <v>16</v>
      </c>
      <c r="E544" s="320">
        <v>725</v>
      </c>
      <c r="F544" s="320">
        <v>775</v>
      </c>
      <c r="G544" s="320">
        <v>845</v>
      </c>
      <c r="H544" s="320">
        <v>901</v>
      </c>
      <c r="I544" s="320">
        <v>953</v>
      </c>
      <c r="J544" s="320">
        <v>1061</v>
      </c>
      <c r="K544" s="320">
        <v>1143</v>
      </c>
      <c r="L544" s="320">
        <v>1188</v>
      </c>
      <c r="M544" s="320">
        <v>1225</v>
      </c>
      <c r="N544" s="320">
        <v>1228</v>
      </c>
      <c r="O544" s="320">
        <v>1215</v>
      </c>
      <c r="P544" s="320">
        <v>1181</v>
      </c>
      <c r="Q544" s="320">
        <v>1185</v>
      </c>
      <c r="R544" s="320">
        <v>1179</v>
      </c>
      <c r="S544" s="320">
        <v>1183</v>
      </c>
      <c r="T544" s="320">
        <v>1202</v>
      </c>
      <c r="U544" s="320">
        <v>1237</v>
      </c>
      <c r="V544" s="320">
        <v>1243</v>
      </c>
      <c r="W544" s="320">
        <v>1277</v>
      </c>
      <c r="X544" s="320">
        <v>1299</v>
      </c>
      <c r="Y544" s="320">
        <v>1329</v>
      </c>
      <c r="Z544" s="320">
        <v>1340</v>
      </c>
      <c r="AA544" s="320">
        <v>1394</v>
      </c>
      <c r="AB544" s="320">
        <v>1448</v>
      </c>
      <c r="AC544" s="320">
        <v>1518</v>
      </c>
    </row>
    <row r="545" spans="1:29" ht="15" x14ac:dyDescent="0.2">
      <c r="A545" t="str">
        <f t="shared" si="10"/>
        <v>Ishøj85-89 år</v>
      </c>
      <c r="B545" s="241">
        <v>547</v>
      </c>
      <c r="C545" s="170" t="s">
        <v>171</v>
      </c>
      <c r="D545" s="170" t="s">
        <v>16</v>
      </c>
      <c r="E545" s="320">
        <v>292</v>
      </c>
      <c r="F545" s="320">
        <v>323</v>
      </c>
      <c r="G545" s="320">
        <v>364</v>
      </c>
      <c r="H545" s="320">
        <v>379</v>
      </c>
      <c r="I545" s="320">
        <v>412</v>
      </c>
      <c r="J545" s="320">
        <v>470</v>
      </c>
      <c r="K545" s="320">
        <v>526</v>
      </c>
      <c r="L545" s="320">
        <v>543</v>
      </c>
      <c r="M545" s="320">
        <v>568</v>
      </c>
      <c r="N545" s="320">
        <v>574</v>
      </c>
      <c r="O545" s="320">
        <v>550</v>
      </c>
      <c r="P545" s="320">
        <v>516</v>
      </c>
      <c r="Q545" s="320">
        <v>493</v>
      </c>
      <c r="R545" s="320">
        <v>482</v>
      </c>
      <c r="S545" s="320">
        <v>472</v>
      </c>
      <c r="T545" s="320">
        <v>467</v>
      </c>
      <c r="U545" s="320">
        <v>469</v>
      </c>
      <c r="V545" s="320">
        <v>478</v>
      </c>
      <c r="W545" s="320">
        <v>486</v>
      </c>
      <c r="X545" s="320">
        <v>502</v>
      </c>
      <c r="Y545" s="320">
        <v>532</v>
      </c>
      <c r="Z545" s="320">
        <v>564</v>
      </c>
      <c r="AA545" s="320">
        <v>580</v>
      </c>
      <c r="AB545" s="320">
        <v>614</v>
      </c>
      <c r="AC545" s="320">
        <v>648</v>
      </c>
    </row>
    <row r="546" spans="1:29" ht="15" x14ac:dyDescent="0.2">
      <c r="A546" t="str">
        <f t="shared" si="10"/>
        <v>Jammerbugt85-89 år</v>
      </c>
      <c r="B546" s="241">
        <v>548</v>
      </c>
      <c r="C546" s="170" t="s">
        <v>236</v>
      </c>
      <c r="D546" s="170" t="s">
        <v>16</v>
      </c>
      <c r="E546" s="320">
        <v>767</v>
      </c>
      <c r="F546" s="320">
        <v>836</v>
      </c>
      <c r="G546" s="320">
        <v>890</v>
      </c>
      <c r="H546" s="320">
        <v>990</v>
      </c>
      <c r="I546" s="320">
        <v>1093</v>
      </c>
      <c r="J546" s="320">
        <v>1186</v>
      </c>
      <c r="K546" s="320">
        <v>1254</v>
      </c>
      <c r="L546" s="320">
        <v>1315</v>
      </c>
      <c r="M546" s="320">
        <v>1329</v>
      </c>
      <c r="N546" s="320">
        <v>1301</v>
      </c>
      <c r="O546" s="320">
        <v>1299</v>
      </c>
      <c r="P546" s="320">
        <v>1287</v>
      </c>
      <c r="Q546" s="320">
        <v>1272</v>
      </c>
      <c r="R546" s="320">
        <v>1290</v>
      </c>
      <c r="S546" s="320">
        <v>1308</v>
      </c>
      <c r="T546" s="320">
        <v>1297</v>
      </c>
      <c r="U546" s="320">
        <v>1309</v>
      </c>
      <c r="V546" s="320">
        <v>1323</v>
      </c>
      <c r="W546" s="320">
        <v>1340</v>
      </c>
      <c r="X546" s="320">
        <v>1330</v>
      </c>
      <c r="Y546" s="320">
        <v>1382</v>
      </c>
      <c r="Z546" s="320">
        <v>1406</v>
      </c>
      <c r="AA546" s="320">
        <v>1472</v>
      </c>
      <c r="AB546" s="320">
        <v>1490</v>
      </c>
      <c r="AC546" s="320">
        <v>1559</v>
      </c>
    </row>
    <row r="547" spans="1:29" ht="15" x14ac:dyDescent="0.2">
      <c r="A547" t="str">
        <f t="shared" si="10"/>
        <v>Kalundborg85-89 år</v>
      </c>
      <c r="B547" s="241">
        <v>549</v>
      </c>
      <c r="C547" s="170" t="s">
        <v>181</v>
      </c>
      <c r="D547" s="170" t="s">
        <v>16</v>
      </c>
      <c r="E547" s="320">
        <v>961</v>
      </c>
      <c r="F547" s="320">
        <v>1034</v>
      </c>
      <c r="G547" s="320">
        <v>1089</v>
      </c>
      <c r="H547" s="320">
        <v>1173</v>
      </c>
      <c r="I547" s="320">
        <v>1230</v>
      </c>
      <c r="J547" s="320">
        <v>1334</v>
      </c>
      <c r="K547" s="320">
        <v>1478</v>
      </c>
      <c r="L547" s="320">
        <v>1532</v>
      </c>
      <c r="M547" s="320">
        <v>1533</v>
      </c>
      <c r="N547" s="320">
        <v>1531</v>
      </c>
      <c r="O547" s="320">
        <v>1490</v>
      </c>
      <c r="P547" s="320">
        <v>1407</v>
      </c>
      <c r="Q547" s="320">
        <v>1401</v>
      </c>
      <c r="R547" s="320">
        <v>1400</v>
      </c>
      <c r="S547" s="320">
        <v>1401</v>
      </c>
      <c r="T547" s="320">
        <v>1421</v>
      </c>
      <c r="U547" s="320">
        <v>1459</v>
      </c>
      <c r="V547" s="320">
        <v>1491</v>
      </c>
      <c r="W547" s="320">
        <v>1504</v>
      </c>
      <c r="X547" s="320">
        <v>1509</v>
      </c>
      <c r="Y547" s="320">
        <v>1529</v>
      </c>
      <c r="Z547" s="320">
        <v>1545</v>
      </c>
      <c r="AA547" s="320">
        <v>1587</v>
      </c>
      <c r="AB547" s="320">
        <v>1648</v>
      </c>
      <c r="AC547" s="320">
        <v>1733</v>
      </c>
    </row>
    <row r="548" spans="1:29" ht="15" x14ac:dyDescent="0.2">
      <c r="A548" t="str">
        <f t="shared" si="10"/>
        <v>Kerteminde85-89 år</v>
      </c>
      <c r="B548" s="241">
        <v>550</v>
      </c>
      <c r="C548" s="170" t="s">
        <v>200</v>
      </c>
      <c r="D548" s="170" t="s">
        <v>16</v>
      </c>
      <c r="E548" s="320">
        <v>603</v>
      </c>
      <c r="F548" s="320">
        <v>622</v>
      </c>
      <c r="G548" s="320">
        <v>636</v>
      </c>
      <c r="H548" s="320">
        <v>694</v>
      </c>
      <c r="I548" s="320">
        <v>738</v>
      </c>
      <c r="J548" s="320">
        <v>788</v>
      </c>
      <c r="K548" s="320">
        <v>824</v>
      </c>
      <c r="L548" s="320">
        <v>863</v>
      </c>
      <c r="M548" s="320">
        <v>856</v>
      </c>
      <c r="N548" s="320">
        <v>837</v>
      </c>
      <c r="O548" s="320">
        <v>833</v>
      </c>
      <c r="P548" s="320">
        <v>821</v>
      </c>
      <c r="Q548" s="320">
        <v>810</v>
      </c>
      <c r="R548" s="320">
        <v>820</v>
      </c>
      <c r="S548" s="320">
        <v>802</v>
      </c>
      <c r="T548" s="320">
        <v>811</v>
      </c>
      <c r="U548" s="320">
        <v>825</v>
      </c>
      <c r="V548" s="320">
        <v>822</v>
      </c>
      <c r="W548" s="320">
        <v>826</v>
      </c>
      <c r="X548" s="320">
        <v>852</v>
      </c>
      <c r="Y548" s="320">
        <v>861</v>
      </c>
      <c r="Z548" s="320">
        <v>871</v>
      </c>
      <c r="AA548" s="320">
        <v>924</v>
      </c>
      <c r="AB548" s="320">
        <v>972</v>
      </c>
      <c r="AC548" s="320">
        <v>1015</v>
      </c>
    </row>
    <row r="549" spans="1:29" ht="15" x14ac:dyDescent="0.2">
      <c r="A549" t="str">
        <f t="shared" si="10"/>
        <v>Kolding85-89 år</v>
      </c>
      <c r="B549" s="241">
        <v>551</v>
      </c>
      <c r="C549" s="170" t="s">
        <v>201</v>
      </c>
      <c r="D549" s="170" t="s">
        <v>16</v>
      </c>
      <c r="E549" s="320">
        <v>1627</v>
      </c>
      <c r="F549" s="320">
        <v>1740</v>
      </c>
      <c r="G549" s="320">
        <v>1849</v>
      </c>
      <c r="H549" s="320">
        <v>1905</v>
      </c>
      <c r="I549" s="320">
        <v>2049</v>
      </c>
      <c r="J549" s="320">
        <v>2194</v>
      </c>
      <c r="K549" s="320">
        <v>2352</v>
      </c>
      <c r="L549" s="320">
        <v>2449</v>
      </c>
      <c r="M549" s="320">
        <v>2541</v>
      </c>
      <c r="N549" s="320">
        <v>2496</v>
      </c>
      <c r="O549" s="320">
        <v>2463</v>
      </c>
      <c r="P549" s="320">
        <v>2371</v>
      </c>
      <c r="Q549" s="320">
        <v>2379</v>
      </c>
      <c r="R549" s="320">
        <v>2395</v>
      </c>
      <c r="S549" s="320">
        <v>2443</v>
      </c>
      <c r="T549" s="320">
        <v>2511</v>
      </c>
      <c r="U549" s="320">
        <v>2583</v>
      </c>
      <c r="V549" s="320">
        <v>2648</v>
      </c>
      <c r="W549" s="320">
        <v>2670</v>
      </c>
      <c r="X549" s="320">
        <v>2723</v>
      </c>
      <c r="Y549" s="320">
        <v>2761</v>
      </c>
      <c r="Z549" s="320">
        <v>2837</v>
      </c>
      <c r="AA549" s="320">
        <v>2887</v>
      </c>
      <c r="AB549" s="320">
        <v>3024</v>
      </c>
      <c r="AC549" s="320">
        <v>3177</v>
      </c>
    </row>
    <row r="550" spans="1:29" ht="15" x14ac:dyDescent="0.2">
      <c r="A550" t="str">
        <f t="shared" si="10"/>
        <v>København85-89 år</v>
      </c>
      <c r="B550" s="241">
        <v>552</v>
      </c>
      <c r="C550" s="170" t="s">
        <v>150</v>
      </c>
      <c r="D550" s="170" t="s">
        <v>16</v>
      </c>
      <c r="E550" s="320">
        <v>4743</v>
      </c>
      <c r="F550" s="320">
        <v>4971</v>
      </c>
      <c r="G550" s="320">
        <v>5424</v>
      </c>
      <c r="H550" s="320">
        <v>5913</v>
      </c>
      <c r="I550" s="320">
        <v>6399</v>
      </c>
      <c r="J550" s="320">
        <v>6961</v>
      </c>
      <c r="K550" s="320">
        <v>7548</v>
      </c>
      <c r="L550" s="320">
        <v>7988</v>
      </c>
      <c r="M550" s="320">
        <v>8203</v>
      </c>
      <c r="N550" s="320">
        <v>8191</v>
      </c>
      <c r="O550" s="320">
        <v>8216</v>
      </c>
      <c r="P550" s="320">
        <v>8137</v>
      </c>
      <c r="Q550" s="320">
        <v>8072</v>
      </c>
      <c r="R550" s="320">
        <v>8154</v>
      </c>
      <c r="S550" s="320">
        <v>8293</v>
      </c>
      <c r="T550" s="320">
        <v>8410</v>
      </c>
      <c r="U550" s="320">
        <v>8649</v>
      </c>
      <c r="V550" s="320">
        <v>8829</v>
      </c>
      <c r="W550" s="320">
        <v>9044</v>
      </c>
      <c r="X550" s="320">
        <v>9302</v>
      </c>
      <c r="Y550" s="320">
        <v>9640</v>
      </c>
      <c r="Z550" s="320">
        <v>9997</v>
      </c>
      <c r="AA550" s="320">
        <v>10412</v>
      </c>
      <c r="AB550" s="320">
        <v>11003</v>
      </c>
      <c r="AC550" s="320">
        <v>11619</v>
      </c>
    </row>
    <row r="551" spans="1:29" ht="15" x14ac:dyDescent="0.2">
      <c r="A551" t="str">
        <f t="shared" si="10"/>
        <v>Køge85-89 år</v>
      </c>
      <c r="B551" s="241">
        <v>553</v>
      </c>
      <c r="C551" s="170" t="s">
        <v>182</v>
      </c>
      <c r="D551" s="170" t="s">
        <v>16</v>
      </c>
      <c r="E551" s="320">
        <v>1129</v>
      </c>
      <c r="F551" s="320">
        <v>1188</v>
      </c>
      <c r="G551" s="320">
        <v>1291</v>
      </c>
      <c r="H551" s="320">
        <v>1456</v>
      </c>
      <c r="I551" s="320">
        <v>1608</v>
      </c>
      <c r="J551" s="320">
        <v>1734</v>
      </c>
      <c r="K551" s="320">
        <v>1895</v>
      </c>
      <c r="L551" s="320">
        <v>1998</v>
      </c>
      <c r="M551" s="320">
        <v>1963</v>
      </c>
      <c r="N551" s="320">
        <v>1897</v>
      </c>
      <c r="O551" s="320">
        <v>1824</v>
      </c>
      <c r="P551" s="320">
        <v>1717</v>
      </c>
      <c r="Q551" s="320">
        <v>1618</v>
      </c>
      <c r="R551" s="320">
        <v>1578</v>
      </c>
      <c r="S551" s="320">
        <v>1557</v>
      </c>
      <c r="T551" s="320">
        <v>1591</v>
      </c>
      <c r="U551" s="320">
        <v>1621</v>
      </c>
      <c r="V551" s="320">
        <v>1682</v>
      </c>
      <c r="W551" s="320">
        <v>1717</v>
      </c>
      <c r="X551" s="320">
        <v>1775</v>
      </c>
      <c r="Y551" s="320">
        <v>1825</v>
      </c>
      <c r="Z551" s="320">
        <v>1904</v>
      </c>
      <c r="AA551" s="320">
        <v>1970</v>
      </c>
      <c r="AB551" s="320">
        <v>2082</v>
      </c>
      <c r="AC551" s="320">
        <v>2217</v>
      </c>
    </row>
    <row r="552" spans="1:29" ht="15" x14ac:dyDescent="0.2">
      <c r="A552" t="str">
        <f t="shared" si="10"/>
        <v>Langeland85-89 år</v>
      </c>
      <c r="B552" s="241">
        <v>554</v>
      </c>
      <c r="C552" s="170" t="s">
        <v>202</v>
      </c>
      <c r="D552" s="170" t="s">
        <v>16</v>
      </c>
      <c r="E552" s="320">
        <v>357</v>
      </c>
      <c r="F552" s="320">
        <v>366</v>
      </c>
      <c r="G552" s="320">
        <v>381</v>
      </c>
      <c r="H552" s="320">
        <v>423</v>
      </c>
      <c r="I552" s="320">
        <v>448</v>
      </c>
      <c r="J552" s="320">
        <v>486</v>
      </c>
      <c r="K552" s="320">
        <v>535</v>
      </c>
      <c r="L552" s="320">
        <v>544</v>
      </c>
      <c r="M552" s="320">
        <v>558</v>
      </c>
      <c r="N552" s="320">
        <v>584</v>
      </c>
      <c r="O552" s="320">
        <v>567</v>
      </c>
      <c r="P552" s="320">
        <v>548</v>
      </c>
      <c r="Q552" s="320">
        <v>554</v>
      </c>
      <c r="R552" s="320">
        <v>569</v>
      </c>
      <c r="S552" s="320">
        <v>553</v>
      </c>
      <c r="T552" s="320">
        <v>577</v>
      </c>
      <c r="U552" s="320">
        <v>597</v>
      </c>
      <c r="V552" s="320">
        <v>609</v>
      </c>
      <c r="W552" s="320">
        <v>604</v>
      </c>
      <c r="X552" s="320">
        <v>605</v>
      </c>
      <c r="Y552" s="320">
        <v>612</v>
      </c>
      <c r="Z552" s="320">
        <v>618</v>
      </c>
      <c r="AA552" s="320">
        <v>612</v>
      </c>
      <c r="AB552" s="320">
        <v>631</v>
      </c>
      <c r="AC552" s="320">
        <v>651</v>
      </c>
    </row>
    <row r="553" spans="1:29" ht="15" x14ac:dyDescent="0.2">
      <c r="A553" t="str">
        <f t="shared" si="10"/>
        <v>Lejre85-89 år</v>
      </c>
      <c r="B553" s="241">
        <v>555</v>
      </c>
      <c r="C553" s="170" t="s">
        <v>183</v>
      </c>
      <c r="D553" s="170" t="s">
        <v>16</v>
      </c>
      <c r="E553" s="320">
        <v>518</v>
      </c>
      <c r="F553" s="320">
        <v>542</v>
      </c>
      <c r="G553" s="320">
        <v>573</v>
      </c>
      <c r="H553" s="320">
        <v>623</v>
      </c>
      <c r="I553" s="320">
        <v>701</v>
      </c>
      <c r="J553" s="320">
        <v>768</v>
      </c>
      <c r="K553" s="320">
        <v>844</v>
      </c>
      <c r="L553" s="320">
        <v>888</v>
      </c>
      <c r="M553" s="320">
        <v>907</v>
      </c>
      <c r="N553" s="320">
        <v>894</v>
      </c>
      <c r="O553" s="320">
        <v>874</v>
      </c>
      <c r="P553" s="320">
        <v>849</v>
      </c>
      <c r="Q553" s="320">
        <v>800</v>
      </c>
      <c r="R553" s="320">
        <v>784</v>
      </c>
      <c r="S553" s="320">
        <v>791</v>
      </c>
      <c r="T553" s="320">
        <v>792</v>
      </c>
      <c r="U553" s="320">
        <v>792</v>
      </c>
      <c r="V553" s="320">
        <v>818</v>
      </c>
      <c r="W553" s="320">
        <v>832</v>
      </c>
      <c r="X553" s="320">
        <v>839</v>
      </c>
      <c r="Y553" s="320">
        <v>870</v>
      </c>
      <c r="Z553" s="320">
        <v>899</v>
      </c>
      <c r="AA553" s="320">
        <v>931</v>
      </c>
      <c r="AB553" s="320">
        <v>970</v>
      </c>
      <c r="AC553" s="320">
        <v>1028</v>
      </c>
    </row>
    <row r="554" spans="1:29" ht="15" x14ac:dyDescent="0.2">
      <c r="A554" t="str">
        <f t="shared" si="10"/>
        <v>Lemvig85-89 år</v>
      </c>
      <c r="B554" s="241">
        <v>556</v>
      </c>
      <c r="C554" s="170" t="s">
        <v>221</v>
      </c>
      <c r="D554" s="170" t="s">
        <v>16</v>
      </c>
      <c r="E554" s="320">
        <v>467</v>
      </c>
      <c r="F554" s="320">
        <v>502</v>
      </c>
      <c r="G554" s="320">
        <v>533</v>
      </c>
      <c r="H554" s="320">
        <v>549</v>
      </c>
      <c r="I554" s="320">
        <v>562</v>
      </c>
      <c r="J554" s="320">
        <v>593</v>
      </c>
      <c r="K554" s="320">
        <v>627</v>
      </c>
      <c r="L554" s="320">
        <v>652</v>
      </c>
      <c r="M554" s="320">
        <v>666</v>
      </c>
      <c r="N554" s="320">
        <v>675</v>
      </c>
      <c r="O554" s="320">
        <v>663</v>
      </c>
      <c r="P554" s="320">
        <v>643</v>
      </c>
      <c r="Q554" s="320">
        <v>625</v>
      </c>
      <c r="R554" s="320">
        <v>626</v>
      </c>
      <c r="S554" s="320">
        <v>630</v>
      </c>
      <c r="T554" s="320">
        <v>654</v>
      </c>
      <c r="U554" s="320">
        <v>675</v>
      </c>
      <c r="V554" s="320">
        <v>681</v>
      </c>
      <c r="W554" s="320">
        <v>692</v>
      </c>
      <c r="X554" s="320">
        <v>697</v>
      </c>
      <c r="Y554" s="320">
        <v>697</v>
      </c>
      <c r="Z554" s="320">
        <v>700</v>
      </c>
      <c r="AA554" s="320">
        <v>706</v>
      </c>
      <c r="AB554" s="320">
        <v>715</v>
      </c>
      <c r="AC554" s="320">
        <v>747</v>
      </c>
    </row>
    <row r="555" spans="1:29" ht="15" x14ac:dyDescent="0.2">
      <c r="A555" t="str">
        <f t="shared" si="10"/>
        <v>Lolland85-89 år</v>
      </c>
      <c r="B555" s="241">
        <v>557</v>
      </c>
      <c r="C555" s="170" t="s">
        <v>184</v>
      </c>
      <c r="D555" s="170" t="s">
        <v>16</v>
      </c>
      <c r="E555" s="320">
        <v>1002</v>
      </c>
      <c r="F555" s="320">
        <v>1048</v>
      </c>
      <c r="G555" s="320">
        <v>1075</v>
      </c>
      <c r="H555" s="320">
        <v>1131</v>
      </c>
      <c r="I555" s="320">
        <v>1243</v>
      </c>
      <c r="J555" s="320">
        <v>1315</v>
      </c>
      <c r="K555" s="320">
        <v>1402</v>
      </c>
      <c r="L555" s="320">
        <v>1469</v>
      </c>
      <c r="M555" s="320">
        <v>1494</v>
      </c>
      <c r="N555" s="320">
        <v>1480</v>
      </c>
      <c r="O555" s="320">
        <v>1455</v>
      </c>
      <c r="P555" s="320">
        <v>1441</v>
      </c>
      <c r="Q555" s="320">
        <v>1430</v>
      </c>
      <c r="R555" s="320">
        <v>1428</v>
      </c>
      <c r="S555" s="320">
        <v>1419</v>
      </c>
      <c r="T555" s="320">
        <v>1427</v>
      </c>
      <c r="U555" s="320">
        <v>1442</v>
      </c>
      <c r="V555" s="320">
        <v>1446</v>
      </c>
      <c r="W555" s="320">
        <v>1446</v>
      </c>
      <c r="X555" s="320">
        <v>1473</v>
      </c>
      <c r="Y555" s="320">
        <v>1485</v>
      </c>
      <c r="Z555" s="320">
        <v>1485</v>
      </c>
      <c r="AA555" s="320">
        <v>1495</v>
      </c>
      <c r="AB555" s="320">
        <v>1538</v>
      </c>
      <c r="AC555" s="320">
        <v>1552</v>
      </c>
    </row>
    <row r="556" spans="1:29" ht="15" x14ac:dyDescent="0.2">
      <c r="A556" t="str">
        <f t="shared" si="10"/>
        <v>Lyngby-Taarbæk85-89 år</v>
      </c>
      <c r="B556" s="241">
        <v>558</v>
      </c>
      <c r="C556" s="170" t="s">
        <v>172</v>
      </c>
      <c r="D556" s="170" t="s">
        <v>16</v>
      </c>
      <c r="E556" s="320">
        <v>1015</v>
      </c>
      <c r="F556" s="320">
        <v>1022</v>
      </c>
      <c r="G556" s="320">
        <v>1058</v>
      </c>
      <c r="H556" s="320">
        <v>1117</v>
      </c>
      <c r="I556" s="320">
        <v>1185</v>
      </c>
      <c r="J556" s="320">
        <v>1281</v>
      </c>
      <c r="K556" s="320">
        <v>1412</v>
      </c>
      <c r="L556" s="320">
        <v>1479</v>
      </c>
      <c r="M556" s="320">
        <v>1488</v>
      </c>
      <c r="N556" s="320">
        <v>1468</v>
      </c>
      <c r="O556" s="320">
        <v>1438</v>
      </c>
      <c r="P556" s="320">
        <v>1369</v>
      </c>
      <c r="Q556" s="320">
        <v>1348</v>
      </c>
      <c r="R556" s="320">
        <v>1365</v>
      </c>
      <c r="S556" s="320">
        <v>1373</v>
      </c>
      <c r="T556" s="320">
        <v>1389</v>
      </c>
      <c r="U556" s="320">
        <v>1422</v>
      </c>
      <c r="V556" s="320">
        <v>1447</v>
      </c>
      <c r="W556" s="320">
        <v>1457</v>
      </c>
      <c r="X556" s="320">
        <v>1478</v>
      </c>
      <c r="Y556" s="320">
        <v>1503</v>
      </c>
      <c r="Z556" s="320">
        <v>1537</v>
      </c>
      <c r="AA556" s="320">
        <v>1565</v>
      </c>
      <c r="AB556" s="320">
        <v>1616</v>
      </c>
      <c r="AC556" s="320">
        <v>1683</v>
      </c>
    </row>
    <row r="557" spans="1:29" ht="15" x14ac:dyDescent="0.2">
      <c r="A557" t="str">
        <f t="shared" si="10"/>
        <v>Læsø85-89 år</v>
      </c>
      <c r="B557" s="241">
        <v>559</v>
      </c>
      <c r="C557" s="170" t="s">
        <v>237</v>
      </c>
      <c r="D557" s="170" t="s">
        <v>16</v>
      </c>
      <c r="E557" s="320">
        <v>70</v>
      </c>
      <c r="F557" s="320">
        <v>72</v>
      </c>
      <c r="G557" s="320">
        <v>69</v>
      </c>
      <c r="H557" s="320">
        <v>74</v>
      </c>
      <c r="I557" s="320">
        <v>76</v>
      </c>
      <c r="J557" s="320">
        <v>80</v>
      </c>
      <c r="K557" s="320">
        <v>90</v>
      </c>
      <c r="L557" s="320">
        <v>102</v>
      </c>
      <c r="M557" s="320">
        <v>107</v>
      </c>
      <c r="N557" s="320">
        <v>106</v>
      </c>
      <c r="O557" s="320">
        <v>109</v>
      </c>
      <c r="P557" s="320">
        <v>102</v>
      </c>
      <c r="Q557" s="320">
        <v>98</v>
      </c>
      <c r="R557" s="320">
        <v>94</v>
      </c>
      <c r="S557" s="320">
        <v>93</v>
      </c>
      <c r="T557" s="320">
        <v>86</v>
      </c>
      <c r="U557" s="320">
        <v>88</v>
      </c>
      <c r="V557" s="320">
        <v>89</v>
      </c>
      <c r="W557" s="320">
        <v>94</v>
      </c>
      <c r="X557" s="320">
        <v>93</v>
      </c>
      <c r="Y557" s="320">
        <v>100</v>
      </c>
      <c r="Z557" s="320">
        <v>96</v>
      </c>
      <c r="AA557" s="320">
        <v>99</v>
      </c>
      <c r="AB557" s="320">
        <v>102</v>
      </c>
      <c r="AC557" s="320">
        <v>104</v>
      </c>
    </row>
    <row r="558" spans="1:29" ht="15" x14ac:dyDescent="0.2">
      <c r="A558" t="str">
        <f t="shared" si="10"/>
        <v>Mariagerfjord85-89 år</v>
      </c>
      <c r="B558" s="241">
        <v>560</v>
      </c>
      <c r="C558" s="170" t="s">
        <v>238</v>
      </c>
      <c r="D558" s="170" t="s">
        <v>16</v>
      </c>
      <c r="E558" s="320">
        <v>834</v>
      </c>
      <c r="F558" s="320">
        <v>883</v>
      </c>
      <c r="G558" s="320">
        <v>905</v>
      </c>
      <c r="H558" s="320">
        <v>986</v>
      </c>
      <c r="I558" s="320">
        <v>1048</v>
      </c>
      <c r="J558" s="320">
        <v>1148</v>
      </c>
      <c r="K558" s="320">
        <v>1216</v>
      </c>
      <c r="L558" s="320">
        <v>1284</v>
      </c>
      <c r="M558" s="320">
        <v>1284</v>
      </c>
      <c r="N558" s="320">
        <v>1291</v>
      </c>
      <c r="O558" s="320">
        <v>1287</v>
      </c>
      <c r="P558" s="320">
        <v>1289</v>
      </c>
      <c r="Q558" s="320">
        <v>1273</v>
      </c>
      <c r="R558" s="320">
        <v>1315</v>
      </c>
      <c r="S558" s="320">
        <v>1350</v>
      </c>
      <c r="T558" s="320">
        <v>1358</v>
      </c>
      <c r="U558" s="320">
        <v>1390</v>
      </c>
      <c r="V558" s="320">
        <v>1427</v>
      </c>
      <c r="W558" s="320">
        <v>1468</v>
      </c>
      <c r="X558" s="320">
        <v>1451</v>
      </c>
      <c r="Y558" s="320">
        <v>1479</v>
      </c>
      <c r="Z558" s="320">
        <v>1509</v>
      </c>
      <c r="AA558" s="320">
        <v>1557</v>
      </c>
      <c r="AB558" s="320">
        <v>1599</v>
      </c>
      <c r="AC558" s="320">
        <v>1660</v>
      </c>
    </row>
    <row r="559" spans="1:29" ht="15" x14ac:dyDescent="0.2">
      <c r="A559" t="str">
        <f t="shared" si="10"/>
        <v>Middelfart85-89 år</v>
      </c>
      <c r="B559" s="241">
        <v>561</v>
      </c>
      <c r="C559" s="170" t="s">
        <v>203</v>
      </c>
      <c r="D559" s="170" t="s">
        <v>16</v>
      </c>
      <c r="E559" s="320">
        <v>873</v>
      </c>
      <c r="F559" s="320">
        <v>900</v>
      </c>
      <c r="G559" s="320">
        <v>956</v>
      </c>
      <c r="H559" s="320">
        <v>1033</v>
      </c>
      <c r="I559" s="320">
        <v>1127</v>
      </c>
      <c r="J559" s="320">
        <v>1220</v>
      </c>
      <c r="K559" s="320">
        <v>1360</v>
      </c>
      <c r="L559" s="320">
        <v>1425</v>
      </c>
      <c r="M559" s="320">
        <v>1474</v>
      </c>
      <c r="N559" s="320">
        <v>1460</v>
      </c>
      <c r="O559" s="320">
        <v>1433</v>
      </c>
      <c r="P559" s="320">
        <v>1378</v>
      </c>
      <c r="Q559" s="320">
        <v>1367</v>
      </c>
      <c r="R559" s="320">
        <v>1375</v>
      </c>
      <c r="S559" s="320">
        <v>1392</v>
      </c>
      <c r="T559" s="320">
        <v>1428</v>
      </c>
      <c r="U559" s="320">
        <v>1445</v>
      </c>
      <c r="V559" s="320">
        <v>1470</v>
      </c>
      <c r="W559" s="320">
        <v>1486</v>
      </c>
      <c r="X559" s="320">
        <v>1511</v>
      </c>
      <c r="Y559" s="320">
        <v>1540</v>
      </c>
      <c r="Z559" s="320">
        <v>1595</v>
      </c>
      <c r="AA559" s="320">
        <v>1645</v>
      </c>
      <c r="AB559" s="320">
        <v>1724</v>
      </c>
      <c r="AC559" s="320">
        <v>1817</v>
      </c>
    </row>
    <row r="560" spans="1:29" ht="15" x14ac:dyDescent="0.2">
      <c r="A560" t="str">
        <f t="shared" si="10"/>
        <v>Morsø85-89 år</v>
      </c>
      <c r="B560" s="241">
        <v>562</v>
      </c>
      <c r="C560" s="170" t="s">
        <v>239</v>
      </c>
      <c r="D560" s="170" t="s">
        <v>16</v>
      </c>
      <c r="E560" s="320">
        <v>477</v>
      </c>
      <c r="F560" s="320">
        <v>494</v>
      </c>
      <c r="G560" s="320">
        <v>526</v>
      </c>
      <c r="H560" s="320">
        <v>530</v>
      </c>
      <c r="I560" s="320">
        <v>552</v>
      </c>
      <c r="J560" s="320">
        <v>574</v>
      </c>
      <c r="K560" s="320">
        <v>616</v>
      </c>
      <c r="L560" s="320">
        <v>649</v>
      </c>
      <c r="M560" s="320">
        <v>690</v>
      </c>
      <c r="N560" s="320">
        <v>694</v>
      </c>
      <c r="O560" s="320">
        <v>696</v>
      </c>
      <c r="P560" s="320">
        <v>677</v>
      </c>
      <c r="Q560" s="320">
        <v>655</v>
      </c>
      <c r="R560" s="320">
        <v>645</v>
      </c>
      <c r="S560" s="320">
        <v>663</v>
      </c>
      <c r="T560" s="320">
        <v>657</v>
      </c>
      <c r="U560" s="320">
        <v>663</v>
      </c>
      <c r="V560" s="320">
        <v>698</v>
      </c>
      <c r="W560" s="320">
        <v>707</v>
      </c>
      <c r="X560" s="320">
        <v>708</v>
      </c>
      <c r="Y560" s="320">
        <v>717</v>
      </c>
      <c r="Z560" s="320">
        <v>745</v>
      </c>
      <c r="AA560" s="320">
        <v>749</v>
      </c>
      <c r="AB560" s="320">
        <v>764</v>
      </c>
      <c r="AC560" s="320">
        <v>779</v>
      </c>
    </row>
    <row r="561" spans="1:29" ht="15" x14ac:dyDescent="0.2">
      <c r="A561" t="str">
        <f t="shared" si="10"/>
        <v>Norddjurs85-89 år</v>
      </c>
      <c r="B561" s="241">
        <v>563</v>
      </c>
      <c r="C561" s="170" t="s">
        <v>222</v>
      </c>
      <c r="D561" s="170" t="s">
        <v>16</v>
      </c>
      <c r="E561" s="320">
        <v>826</v>
      </c>
      <c r="F561" s="320">
        <v>850</v>
      </c>
      <c r="G561" s="320">
        <v>888</v>
      </c>
      <c r="H561" s="320">
        <v>956</v>
      </c>
      <c r="I561" s="320">
        <v>1029</v>
      </c>
      <c r="J561" s="320">
        <v>1088</v>
      </c>
      <c r="K561" s="320">
        <v>1182</v>
      </c>
      <c r="L561" s="320">
        <v>1239</v>
      </c>
      <c r="M561" s="320">
        <v>1256</v>
      </c>
      <c r="N561" s="320">
        <v>1273</v>
      </c>
      <c r="O561" s="320">
        <v>1285</v>
      </c>
      <c r="P561" s="320">
        <v>1288</v>
      </c>
      <c r="Q561" s="320">
        <v>1287</v>
      </c>
      <c r="R561" s="320">
        <v>1290</v>
      </c>
      <c r="S561" s="320">
        <v>1330</v>
      </c>
      <c r="T561" s="320">
        <v>1361</v>
      </c>
      <c r="U561" s="320">
        <v>1375</v>
      </c>
      <c r="V561" s="320">
        <v>1394</v>
      </c>
      <c r="W561" s="320">
        <v>1442</v>
      </c>
      <c r="X561" s="320">
        <v>1429</v>
      </c>
      <c r="Y561" s="320">
        <v>1442</v>
      </c>
      <c r="Z561" s="320">
        <v>1468</v>
      </c>
      <c r="AA561" s="320">
        <v>1490</v>
      </c>
      <c r="AB561" s="320">
        <v>1534</v>
      </c>
      <c r="AC561" s="320">
        <v>1597</v>
      </c>
    </row>
    <row r="562" spans="1:29" ht="15" x14ac:dyDescent="0.2">
      <c r="A562" t="str">
        <f t="shared" si="10"/>
        <v>Nordfyns85-89 år</v>
      </c>
      <c r="B562" s="241">
        <v>564</v>
      </c>
      <c r="C562" s="170" t="s">
        <v>204</v>
      </c>
      <c r="D562" s="170" t="s">
        <v>16</v>
      </c>
      <c r="E562" s="320">
        <v>587</v>
      </c>
      <c r="F562" s="320">
        <v>641</v>
      </c>
      <c r="G562" s="320">
        <v>694</v>
      </c>
      <c r="H562" s="320">
        <v>735</v>
      </c>
      <c r="I562" s="320">
        <v>797</v>
      </c>
      <c r="J562" s="320">
        <v>861</v>
      </c>
      <c r="K562" s="320">
        <v>886</v>
      </c>
      <c r="L562" s="320">
        <v>914</v>
      </c>
      <c r="M562" s="320">
        <v>927</v>
      </c>
      <c r="N562" s="320">
        <v>921</v>
      </c>
      <c r="O562" s="320">
        <v>910</v>
      </c>
      <c r="P562" s="320">
        <v>897</v>
      </c>
      <c r="Q562" s="320">
        <v>872</v>
      </c>
      <c r="R562" s="320">
        <v>865</v>
      </c>
      <c r="S562" s="320">
        <v>884</v>
      </c>
      <c r="T562" s="320">
        <v>895</v>
      </c>
      <c r="U562" s="320">
        <v>919</v>
      </c>
      <c r="V562" s="320">
        <v>942</v>
      </c>
      <c r="W562" s="320">
        <v>976</v>
      </c>
      <c r="X562" s="320">
        <v>983</v>
      </c>
      <c r="Y562" s="320">
        <v>1009</v>
      </c>
      <c r="Z562" s="320">
        <v>1014</v>
      </c>
      <c r="AA562" s="320">
        <v>1030</v>
      </c>
      <c r="AB562" s="320">
        <v>1060</v>
      </c>
      <c r="AC562" s="320">
        <v>1104</v>
      </c>
    </row>
    <row r="563" spans="1:29" ht="15" x14ac:dyDescent="0.2">
      <c r="A563" t="str">
        <f t="shared" si="10"/>
        <v>Nyborg85-89 år</v>
      </c>
      <c r="B563" s="241">
        <v>565</v>
      </c>
      <c r="C563" s="170" t="s">
        <v>205</v>
      </c>
      <c r="D563" s="170" t="s">
        <v>16</v>
      </c>
      <c r="E563" s="320">
        <v>713</v>
      </c>
      <c r="F563" s="320">
        <v>775</v>
      </c>
      <c r="G563" s="320">
        <v>810</v>
      </c>
      <c r="H563" s="320">
        <v>838</v>
      </c>
      <c r="I563" s="320">
        <v>933</v>
      </c>
      <c r="J563" s="320">
        <v>982</v>
      </c>
      <c r="K563" s="320">
        <v>1041</v>
      </c>
      <c r="L563" s="320">
        <v>1086</v>
      </c>
      <c r="M563" s="320">
        <v>1132</v>
      </c>
      <c r="N563" s="320">
        <v>1107</v>
      </c>
      <c r="O563" s="320">
        <v>1107</v>
      </c>
      <c r="P563" s="320">
        <v>1086</v>
      </c>
      <c r="Q563" s="320">
        <v>1060</v>
      </c>
      <c r="R563" s="320">
        <v>1056</v>
      </c>
      <c r="S563" s="320">
        <v>1076</v>
      </c>
      <c r="T563" s="320">
        <v>1099</v>
      </c>
      <c r="U563" s="320">
        <v>1136</v>
      </c>
      <c r="V563" s="320">
        <v>1153</v>
      </c>
      <c r="W563" s="320">
        <v>1169</v>
      </c>
      <c r="X563" s="320">
        <v>1182</v>
      </c>
      <c r="Y563" s="320">
        <v>1192</v>
      </c>
      <c r="Z563" s="320">
        <v>1209</v>
      </c>
      <c r="AA563" s="320">
        <v>1252</v>
      </c>
      <c r="AB563" s="320">
        <v>1300</v>
      </c>
      <c r="AC563" s="320">
        <v>1367</v>
      </c>
    </row>
    <row r="564" spans="1:29" ht="15" x14ac:dyDescent="0.2">
      <c r="A564" t="str">
        <f t="shared" si="10"/>
        <v>Næstved85-89 år</v>
      </c>
      <c r="B564" s="241">
        <v>566</v>
      </c>
      <c r="C564" s="170" t="s">
        <v>185</v>
      </c>
      <c r="D564" s="170" t="s">
        <v>16</v>
      </c>
      <c r="E564" s="320">
        <v>1599</v>
      </c>
      <c r="F564" s="320">
        <v>1678</v>
      </c>
      <c r="G564" s="320">
        <v>1823</v>
      </c>
      <c r="H564" s="320">
        <v>1908</v>
      </c>
      <c r="I564" s="320">
        <v>2056</v>
      </c>
      <c r="J564" s="320">
        <v>2196</v>
      </c>
      <c r="K564" s="320">
        <v>2363</v>
      </c>
      <c r="L564" s="320">
        <v>2471</v>
      </c>
      <c r="M564" s="320">
        <v>2501</v>
      </c>
      <c r="N564" s="320">
        <v>2540</v>
      </c>
      <c r="O564" s="320">
        <v>2512</v>
      </c>
      <c r="P564" s="320">
        <v>2460</v>
      </c>
      <c r="Q564" s="320">
        <v>2448</v>
      </c>
      <c r="R564" s="320">
        <v>2493</v>
      </c>
      <c r="S564" s="320">
        <v>2482</v>
      </c>
      <c r="T564" s="320">
        <v>2549</v>
      </c>
      <c r="U564" s="320">
        <v>2590</v>
      </c>
      <c r="V564" s="320">
        <v>2618</v>
      </c>
      <c r="W564" s="320">
        <v>2666</v>
      </c>
      <c r="X564" s="320">
        <v>2715</v>
      </c>
      <c r="Y564" s="320">
        <v>2737</v>
      </c>
      <c r="Z564" s="320">
        <v>2805</v>
      </c>
      <c r="AA564" s="320">
        <v>2873</v>
      </c>
      <c r="AB564" s="320">
        <v>2969</v>
      </c>
      <c r="AC564" s="320">
        <v>3108</v>
      </c>
    </row>
    <row r="565" spans="1:29" ht="15" x14ac:dyDescent="0.2">
      <c r="A565" t="str">
        <f t="shared" si="10"/>
        <v>Odder85-89 år</v>
      </c>
      <c r="B565" s="241">
        <v>567</v>
      </c>
      <c r="C565" s="170" t="s">
        <v>223</v>
      </c>
      <c r="D565" s="170" t="s">
        <v>16</v>
      </c>
      <c r="E565" s="320">
        <v>515</v>
      </c>
      <c r="F565" s="320">
        <v>523</v>
      </c>
      <c r="G565" s="320">
        <v>538</v>
      </c>
      <c r="H565" s="320">
        <v>570</v>
      </c>
      <c r="I565" s="320">
        <v>608</v>
      </c>
      <c r="J565" s="320">
        <v>662</v>
      </c>
      <c r="K565" s="320">
        <v>745</v>
      </c>
      <c r="L565" s="320">
        <v>808</v>
      </c>
      <c r="M565" s="320">
        <v>837</v>
      </c>
      <c r="N565" s="320">
        <v>847</v>
      </c>
      <c r="O565" s="320">
        <v>869</v>
      </c>
      <c r="P565" s="320">
        <v>874</v>
      </c>
      <c r="Q565" s="320">
        <v>849</v>
      </c>
      <c r="R565" s="320">
        <v>854</v>
      </c>
      <c r="S565" s="320">
        <v>870</v>
      </c>
      <c r="T565" s="320">
        <v>853</v>
      </c>
      <c r="U565" s="320">
        <v>862</v>
      </c>
      <c r="V565" s="320">
        <v>890</v>
      </c>
      <c r="W565" s="320">
        <v>901</v>
      </c>
      <c r="X565" s="320">
        <v>915</v>
      </c>
      <c r="Y565" s="320">
        <v>967</v>
      </c>
      <c r="Z565" s="320">
        <v>1002</v>
      </c>
      <c r="AA565" s="320">
        <v>1018</v>
      </c>
      <c r="AB565" s="320">
        <v>1073</v>
      </c>
      <c r="AC565" s="320">
        <v>1127</v>
      </c>
    </row>
    <row r="566" spans="1:29" ht="15" x14ac:dyDescent="0.2">
      <c r="A566" t="str">
        <f t="shared" si="10"/>
        <v>Odense85-89 år</v>
      </c>
      <c r="B566" s="241">
        <v>568</v>
      </c>
      <c r="C566" s="170" t="s">
        <v>206</v>
      </c>
      <c r="D566" s="170" t="s">
        <v>16</v>
      </c>
      <c r="E566" s="320">
        <v>3287</v>
      </c>
      <c r="F566" s="320">
        <v>3426</v>
      </c>
      <c r="G566" s="320">
        <v>3556</v>
      </c>
      <c r="H566" s="320">
        <v>3738</v>
      </c>
      <c r="I566" s="320">
        <v>4027</v>
      </c>
      <c r="J566" s="320">
        <v>4356</v>
      </c>
      <c r="K566" s="320">
        <v>4638</v>
      </c>
      <c r="L566" s="320">
        <v>4840</v>
      </c>
      <c r="M566" s="320">
        <v>4916</v>
      </c>
      <c r="N566" s="320">
        <v>4887</v>
      </c>
      <c r="O566" s="320">
        <v>4848</v>
      </c>
      <c r="P566" s="320">
        <v>4758</v>
      </c>
      <c r="Q566" s="320">
        <v>4674</v>
      </c>
      <c r="R566" s="320">
        <v>4685</v>
      </c>
      <c r="S566" s="320">
        <v>4733</v>
      </c>
      <c r="T566" s="320">
        <v>4867</v>
      </c>
      <c r="U566" s="320">
        <v>5015</v>
      </c>
      <c r="V566" s="320">
        <v>5130</v>
      </c>
      <c r="W566" s="320">
        <v>5227</v>
      </c>
      <c r="X566" s="320">
        <v>5335</v>
      </c>
      <c r="Y566" s="320">
        <v>5367</v>
      </c>
      <c r="Z566" s="320">
        <v>5474</v>
      </c>
      <c r="AA566" s="320">
        <v>5648</v>
      </c>
      <c r="AB566" s="320">
        <v>5865</v>
      </c>
      <c r="AC566" s="320">
        <v>6105</v>
      </c>
    </row>
    <row r="567" spans="1:29" ht="15" x14ac:dyDescent="0.2">
      <c r="A567" t="str">
        <f t="shared" si="10"/>
        <v>Odsherred85-89 år</v>
      </c>
      <c r="B567" s="241">
        <v>569</v>
      </c>
      <c r="C567" s="170" t="s">
        <v>186</v>
      </c>
      <c r="D567" s="170" t="s">
        <v>16</v>
      </c>
      <c r="E567" s="320">
        <v>864</v>
      </c>
      <c r="F567" s="320">
        <v>887</v>
      </c>
      <c r="G567" s="320">
        <v>956</v>
      </c>
      <c r="H567" s="320">
        <v>1023</v>
      </c>
      <c r="I567" s="320">
        <v>1094</v>
      </c>
      <c r="J567" s="320">
        <v>1181</v>
      </c>
      <c r="K567" s="320">
        <v>1288</v>
      </c>
      <c r="L567" s="320">
        <v>1384</v>
      </c>
      <c r="M567" s="320">
        <v>1423</v>
      </c>
      <c r="N567" s="320">
        <v>1437</v>
      </c>
      <c r="O567" s="320">
        <v>1403</v>
      </c>
      <c r="P567" s="320">
        <v>1372</v>
      </c>
      <c r="Q567" s="320">
        <v>1371</v>
      </c>
      <c r="R567" s="320">
        <v>1359</v>
      </c>
      <c r="S567" s="320">
        <v>1360</v>
      </c>
      <c r="T567" s="320">
        <v>1359</v>
      </c>
      <c r="U567" s="320">
        <v>1362</v>
      </c>
      <c r="V567" s="320">
        <v>1349</v>
      </c>
      <c r="W567" s="320">
        <v>1365</v>
      </c>
      <c r="X567" s="320">
        <v>1366</v>
      </c>
      <c r="Y567" s="320">
        <v>1421</v>
      </c>
      <c r="Z567" s="320">
        <v>1437</v>
      </c>
      <c r="AA567" s="320">
        <v>1456</v>
      </c>
      <c r="AB567" s="320">
        <v>1506</v>
      </c>
      <c r="AC567" s="320">
        <v>1576</v>
      </c>
    </row>
    <row r="568" spans="1:29" ht="15" x14ac:dyDescent="0.2">
      <c r="A568" t="str">
        <f t="shared" si="10"/>
        <v>Randers85-89 år</v>
      </c>
      <c r="B568" s="241">
        <v>570</v>
      </c>
      <c r="C568" s="170" t="s">
        <v>224</v>
      </c>
      <c r="D568" s="170" t="s">
        <v>16</v>
      </c>
      <c r="E568" s="320">
        <v>1836</v>
      </c>
      <c r="F568" s="320">
        <v>1934</v>
      </c>
      <c r="G568" s="320">
        <v>2056</v>
      </c>
      <c r="H568" s="320">
        <v>2200</v>
      </c>
      <c r="I568" s="320">
        <v>2394</v>
      </c>
      <c r="J568" s="320">
        <v>2565</v>
      </c>
      <c r="K568" s="320">
        <v>2745</v>
      </c>
      <c r="L568" s="320">
        <v>2886</v>
      </c>
      <c r="M568" s="320">
        <v>2946</v>
      </c>
      <c r="N568" s="320">
        <v>2933</v>
      </c>
      <c r="O568" s="320">
        <v>2911</v>
      </c>
      <c r="P568" s="320">
        <v>2849</v>
      </c>
      <c r="Q568" s="320">
        <v>2805</v>
      </c>
      <c r="R568" s="320">
        <v>2793</v>
      </c>
      <c r="S568" s="320">
        <v>2846</v>
      </c>
      <c r="T568" s="320">
        <v>2854</v>
      </c>
      <c r="U568" s="320">
        <v>2913</v>
      </c>
      <c r="V568" s="320">
        <v>2936</v>
      </c>
      <c r="W568" s="320">
        <v>2999</v>
      </c>
      <c r="X568" s="320">
        <v>3040</v>
      </c>
      <c r="Y568" s="320">
        <v>3145</v>
      </c>
      <c r="Z568" s="320">
        <v>3229</v>
      </c>
      <c r="AA568" s="320">
        <v>3366</v>
      </c>
      <c r="AB568" s="320">
        <v>3539</v>
      </c>
      <c r="AC568" s="320">
        <v>3708</v>
      </c>
    </row>
    <row r="569" spans="1:29" ht="15" x14ac:dyDescent="0.2">
      <c r="A569" t="str">
        <f t="shared" si="10"/>
        <v>Rebild85-89 år</v>
      </c>
      <c r="B569" s="241">
        <v>571</v>
      </c>
      <c r="C569" s="170" t="s">
        <v>240</v>
      </c>
      <c r="D569" s="170" t="s">
        <v>16</v>
      </c>
      <c r="E569" s="320">
        <v>530</v>
      </c>
      <c r="F569" s="320">
        <v>532</v>
      </c>
      <c r="G569" s="320">
        <v>541</v>
      </c>
      <c r="H569" s="320">
        <v>588</v>
      </c>
      <c r="I569" s="320">
        <v>642</v>
      </c>
      <c r="J569" s="320">
        <v>724</v>
      </c>
      <c r="K569" s="320">
        <v>797</v>
      </c>
      <c r="L569" s="320">
        <v>863</v>
      </c>
      <c r="M569" s="320">
        <v>879</v>
      </c>
      <c r="N569" s="320">
        <v>878</v>
      </c>
      <c r="O569" s="320">
        <v>859</v>
      </c>
      <c r="P569" s="320">
        <v>850</v>
      </c>
      <c r="Q569" s="320">
        <v>836</v>
      </c>
      <c r="R569" s="320">
        <v>838</v>
      </c>
      <c r="S569" s="320">
        <v>833</v>
      </c>
      <c r="T569" s="320">
        <v>846</v>
      </c>
      <c r="U569" s="320">
        <v>861</v>
      </c>
      <c r="V569" s="320">
        <v>876</v>
      </c>
      <c r="W569" s="320">
        <v>877</v>
      </c>
      <c r="X569" s="320">
        <v>912</v>
      </c>
      <c r="Y569" s="320">
        <v>928</v>
      </c>
      <c r="Z569" s="320">
        <v>947</v>
      </c>
      <c r="AA569" s="320">
        <v>960</v>
      </c>
      <c r="AB569" s="320">
        <v>1004</v>
      </c>
      <c r="AC569" s="320">
        <v>1032</v>
      </c>
    </row>
    <row r="570" spans="1:29" ht="15" x14ac:dyDescent="0.2">
      <c r="A570" t="str">
        <f t="shared" si="10"/>
        <v>Ringkøbing-Skjern85-89 år</v>
      </c>
      <c r="B570" s="241">
        <v>572</v>
      </c>
      <c r="C570" s="170" t="s">
        <v>225</v>
      </c>
      <c r="D570" s="170" t="s">
        <v>16</v>
      </c>
      <c r="E570" s="320">
        <v>1198</v>
      </c>
      <c r="F570" s="320">
        <v>1219</v>
      </c>
      <c r="G570" s="320">
        <v>1263</v>
      </c>
      <c r="H570" s="320">
        <v>1299</v>
      </c>
      <c r="I570" s="320">
        <v>1405</v>
      </c>
      <c r="J570" s="320">
        <v>1516</v>
      </c>
      <c r="K570" s="320">
        <v>1598</v>
      </c>
      <c r="L570" s="320">
        <v>1677</v>
      </c>
      <c r="M570" s="320">
        <v>1731</v>
      </c>
      <c r="N570" s="320">
        <v>1737</v>
      </c>
      <c r="O570" s="320">
        <v>1728</v>
      </c>
      <c r="P570" s="320">
        <v>1715</v>
      </c>
      <c r="Q570" s="320">
        <v>1705</v>
      </c>
      <c r="R570" s="320">
        <v>1733</v>
      </c>
      <c r="S570" s="320">
        <v>1720</v>
      </c>
      <c r="T570" s="320">
        <v>1743</v>
      </c>
      <c r="U570" s="320">
        <v>1780</v>
      </c>
      <c r="V570" s="320">
        <v>1818</v>
      </c>
      <c r="W570" s="320">
        <v>1847</v>
      </c>
      <c r="X570" s="320">
        <v>1898</v>
      </c>
      <c r="Y570" s="320">
        <v>1912</v>
      </c>
      <c r="Z570" s="320">
        <v>1953</v>
      </c>
      <c r="AA570" s="320">
        <v>2002</v>
      </c>
      <c r="AB570" s="320">
        <v>2045</v>
      </c>
      <c r="AC570" s="320">
        <v>2113</v>
      </c>
    </row>
    <row r="571" spans="1:29" ht="15" x14ac:dyDescent="0.2">
      <c r="A571" t="str">
        <f t="shared" si="10"/>
        <v>Ringsted85-89 år</v>
      </c>
      <c r="B571" s="241">
        <v>573</v>
      </c>
      <c r="C571" s="170" t="s">
        <v>187</v>
      </c>
      <c r="D571" s="170" t="s">
        <v>16</v>
      </c>
      <c r="E571" s="320">
        <v>577</v>
      </c>
      <c r="F571" s="320">
        <v>588</v>
      </c>
      <c r="G571" s="320">
        <v>625</v>
      </c>
      <c r="H571" s="320">
        <v>653</v>
      </c>
      <c r="I571" s="320">
        <v>712</v>
      </c>
      <c r="J571" s="320">
        <v>777</v>
      </c>
      <c r="K571" s="320">
        <v>854</v>
      </c>
      <c r="L571" s="320">
        <v>888</v>
      </c>
      <c r="M571" s="320">
        <v>909</v>
      </c>
      <c r="N571" s="320">
        <v>912</v>
      </c>
      <c r="O571" s="320">
        <v>898</v>
      </c>
      <c r="P571" s="320">
        <v>856</v>
      </c>
      <c r="Q571" s="320">
        <v>855</v>
      </c>
      <c r="R571" s="320">
        <v>837</v>
      </c>
      <c r="S571" s="320">
        <v>851</v>
      </c>
      <c r="T571" s="320">
        <v>863</v>
      </c>
      <c r="U571" s="320">
        <v>895</v>
      </c>
      <c r="V571" s="320">
        <v>910</v>
      </c>
      <c r="W571" s="320">
        <v>946</v>
      </c>
      <c r="X571" s="320">
        <v>972</v>
      </c>
      <c r="Y571" s="320">
        <v>1001</v>
      </c>
      <c r="Z571" s="320">
        <v>1026</v>
      </c>
      <c r="AA571" s="320">
        <v>1061</v>
      </c>
      <c r="AB571" s="320">
        <v>1088</v>
      </c>
      <c r="AC571" s="320">
        <v>1124</v>
      </c>
    </row>
    <row r="572" spans="1:29" ht="15" x14ac:dyDescent="0.2">
      <c r="A572" t="str">
        <f t="shared" si="10"/>
        <v>Roskilde85-89 år</v>
      </c>
      <c r="B572" s="241">
        <v>574</v>
      </c>
      <c r="C572" s="170" t="s">
        <v>188</v>
      </c>
      <c r="D572" s="170" t="s">
        <v>16</v>
      </c>
      <c r="E572" s="320">
        <v>1711</v>
      </c>
      <c r="F572" s="320">
        <v>1783</v>
      </c>
      <c r="G572" s="320">
        <v>1875</v>
      </c>
      <c r="H572" s="320">
        <v>2040</v>
      </c>
      <c r="I572" s="320">
        <v>2174</v>
      </c>
      <c r="J572" s="320">
        <v>2333</v>
      </c>
      <c r="K572" s="320">
        <v>2527</v>
      </c>
      <c r="L572" s="320">
        <v>2648</v>
      </c>
      <c r="M572" s="320">
        <v>2638</v>
      </c>
      <c r="N572" s="320">
        <v>2631</v>
      </c>
      <c r="O572" s="320">
        <v>2573</v>
      </c>
      <c r="P572" s="320">
        <v>2485</v>
      </c>
      <c r="Q572" s="320">
        <v>2417</v>
      </c>
      <c r="R572" s="320">
        <v>2429</v>
      </c>
      <c r="S572" s="320">
        <v>2408</v>
      </c>
      <c r="T572" s="320">
        <v>2437</v>
      </c>
      <c r="U572" s="320">
        <v>2471</v>
      </c>
      <c r="V572" s="320">
        <v>2529</v>
      </c>
      <c r="W572" s="320">
        <v>2590</v>
      </c>
      <c r="X572" s="320">
        <v>2661</v>
      </c>
      <c r="Y572" s="320">
        <v>2748</v>
      </c>
      <c r="Z572" s="320">
        <v>2855</v>
      </c>
      <c r="AA572" s="320">
        <v>2947</v>
      </c>
      <c r="AB572" s="320">
        <v>3123</v>
      </c>
      <c r="AC572" s="320">
        <v>3323</v>
      </c>
    </row>
    <row r="573" spans="1:29" ht="15" x14ac:dyDescent="0.2">
      <c r="A573" t="str">
        <f t="shared" si="10"/>
        <v>Rudersdal85-89 år</v>
      </c>
      <c r="B573" s="241">
        <v>575</v>
      </c>
      <c r="C573" s="170" t="s">
        <v>173</v>
      </c>
      <c r="D573" s="170" t="s">
        <v>16</v>
      </c>
      <c r="E573" s="320">
        <v>1471</v>
      </c>
      <c r="F573" s="320">
        <v>1538</v>
      </c>
      <c r="G573" s="320">
        <v>1644</v>
      </c>
      <c r="H573" s="320">
        <v>1687</v>
      </c>
      <c r="I573" s="320">
        <v>1778</v>
      </c>
      <c r="J573" s="320">
        <v>1901</v>
      </c>
      <c r="K573" s="320">
        <v>2006</v>
      </c>
      <c r="L573" s="320">
        <v>2056</v>
      </c>
      <c r="M573" s="320">
        <v>2045</v>
      </c>
      <c r="N573" s="320">
        <v>1978</v>
      </c>
      <c r="O573" s="320">
        <v>1885</v>
      </c>
      <c r="P573" s="320">
        <v>1789</v>
      </c>
      <c r="Q573" s="320">
        <v>1725</v>
      </c>
      <c r="R573" s="320">
        <v>1722</v>
      </c>
      <c r="S573" s="320">
        <v>1728</v>
      </c>
      <c r="T573" s="320">
        <v>1744</v>
      </c>
      <c r="U573" s="320">
        <v>1798</v>
      </c>
      <c r="V573" s="320">
        <v>1826</v>
      </c>
      <c r="W573" s="320">
        <v>1848</v>
      </c>
      <c r="X573" s="320">
        <v>1888</v>
      </c>
      <c r="Y573" s="320">
        <v>1958</v>
      </c>
      <c r="Z573" s="320">
        <v>1974</v>
      </c>
      <c r="AA573" s="320">
        <v>2041</v>
      </c>
      <c r="AB573" s="320">
        <v>2139</v>
      </c>
      <c r="AC573" s="320">
        <v>2237</v>
      </c>
    </row>
    <row r="574" spans="1:29" ht="15" x14ac:dyDescent="0.2">
      <c r="A574" t="str">
        <f t="shared" si="10"/>
        <v>Rødovre85-89 år</v>
      </c>
      <c r="B574" s="241">
        <v>576</v>
      </c>
      <c r="C574" s="170" t="s">
        <v>174</v>
      </c>
      <c r="D574" s="170" t="s">
        <v>16</v>
      </c>
      <c r="E574" s="320">
        <v>737</v>
      </c>
      <c r="F574" s="320">
        <v>723</v>
      </c>
      <c r="G574" s="320">
        <v>772</v>
      </c>
      <c r="H574" s="320">
        <v>807</v>
      </c>
      <c r="I574" s="320">
        <v>843</v>
      </c>
      <c r="J574" s="320">
        <v>888</v>
      </c>
      <c r="K574" s="320">
        <v>939</v>
      </c>
      <c r="L574" s="320">
        <v>967</v>
      </c>
      <c r="M574" s="320">
        <v>994</v>
      </c>
      <c r="N574" s="320">
        <v>995</v>
      </c>
      <c r="O574" s="320">
        <v>983</v>
      </c>
      <c r="P574" s="320">
        <v>971</v>
      </c>
      <c r="Q574" s="320">
        <v>985</v>
      </c>
      <c r="R574" s="320">
        <v>992</v>
      </c>
      <c r="S574" s="320">
        <v>1004</v>
      </c>
      <c r="T574" s="320">
        <v>1039</v>
      </c>
      <c r="U574" s="320">
        <v>1094</v>
      </c>
      <c r="V574" s="320">
        <v>1121</v>
      </c>
      <c r="W574" s="320">
        <v>1156</v>
      </c>
      <c r="X574" s="320">
        <v>1207</v>
      </c>
      <c r="Y574" s="320">
        <v>1253</v>
      </c>
      <c r="Z574" s="320">
        <v>1295</v>
      </c>
      <c r="AA574" s="320">
        <v>1331</v>
      </c>
      <c r="AB574" s="320">
        <v>1386</v>
      </c>
      <c r="AC574" s="320">
        <v>1432</v>
      </c>
    </row>
    <row r="575" spans="1:29" ht="15" x14ac:dyDescent="0.2">
      <c r="A575" t="str">
        <f t="shared" ref="A575:A637" si="11">C575&amp;D575</f>
        <v>Samsø85-89 år</v>
      </c>
      <c r="B575" s="241">
        <v>577</v>
      </c>
      <c r="C575" s="170" t="s">
        <v>226</v>
      </c>
      <c r="D575" s="170" t="s">
        <v>16</v>
      </c>
      <c r="E575" s="320">
        <v>111</v>
      </c>
      <c r="F575" s="320">
        <v>106</v>
      </c>
      <c r="G575" s="320">
        <v>116</v>
      </c>
      <c r="H575" s="320">
        <v>128</v>
      </c>
      <c r="I575" s="320">
        <v>139</v>
      </c>
      <c r="J575" s="320">
        <v>154</v>
      </c>
      <c r="K575" s="320">
        <v>170</v>
      </c>
      <c r="L575" s="320">
        <v>178</v>
      </c>
      <c r="M575" s="320">
        <v>183</v>
      </c>
      <c r="N575" s="320">
        <v>184</v>
      </c>
      <c r="O575" s="320">
        <v>180</v>
      </c>
      <c r="P575" s="320">
        <v>173</v>
      </c>
      <c r="Q575" s="320">
        <v>169</v>
      </c>
      <c r="R575" s="320">
        <v>172</v>
      </c>
      <c r="S575" s="320">
        <v>180</v>
      </c>
      <c r="T575" s="320">
        <v>186</v>
      </c>
      <c r="U575" s="320">
        <v>192</v>
      </c>
      <c r="V575" s="320">
        <v>199</v>
      </c>
      <c r="W575" s="320">
        <v>200</v>
      </c>
      <c r="X575" s="320">
        <v>207</v>
      </c>
      <c r="Y575" s="320">
        <v>207</v>
      </c>
      <c r="Z575" s="320">
        <v>205</v>
      </c>
      <c r="AA575" s="320">
        <v>211</v>
      </c>
      <c r="AB575" s="320">
        <v>217</v>
      </c>
      <c r="AC575" s="320">
        <v>218</v>
      </c>
    </row>
    <row r="576" spans="1:29" ht="15" x14ac:dyDescent="0.2">
      <c r="A576" t="str">
        <f t="shared" si="11"/>
        <v>Silkeborg85-89 år</v>
      </c>
      <c r="B576" s="241">
        <v>578</v>
      </c>
      <c r="C576" s="170" t="s">
        <v>227</v>
      </c>
      <c r="D576" s="170" t="s">
        <v>16</v>
      </c>
      <c r="E576" s="320">
        <v>1609</v>
      </c>
      <c r="F576" s="320">
        <v>1676</v>
      </c>
      <c r="G576" s="320">
        <v>1779</v>
      </c>
      <c r="H576" s="320">
        <v>1896</v>
      </c>
      <c r="I576" s="320">
        <v>2069</v>
      </c>
      <c r="J576" s="320">
        <v>2269</v>
      </c>
      <c r="K576" s="320">
        <v>2499</v>
      </c>
      <c r="L576" s="320">
        <v>2691</v>
      </c>
      <c r="M576" s="320">
        <v>2776</v>
      </c>
      <c r="N576" s="320">
        <v>2811</v>
      </c>
      <c r="O576" s="320">
        <v>2800</v>
      </c>
      <c r="P576" s="320">
        <v>2790</v>
      </c>
      <c r="Q576" s="320">
        <v>2751</v>
      </c>
      <c r="R576" s="320">
        <v>2769</v>
      </c>
      <c r="S576" s="320">
        <v>2800</v>
      </c>
      <c r="T576" s="320">
        <v>2836</v>
      </c>
      <c r="U576" s="320">
        <v>2909</v>
      </c>
      <c r="V576" s="320">
        <v>2985</v>
      </c>
      <c r="W576" s="320">
        <v>3024</v>
      </c>
      <c r="X576" s="320">
        <v>3060</v>
      </c>
      <c r="Y576" s="320">
        <v>3124</v>
      </c>
      <c r="Z576" s="320">
        <v>3139</v>
      </c>
      <c r="AA576" s="320">
        <v>3252</v>
      </c>
      <c r="AB576" s="320">
        <v>3429</v>
      </c>
      <c r="AC576" s="320">
        <v>3610</v>
      </c>
    </row>
    <row r="577" spans="1:29" ht="15" x14ac:dyDescent="0.2">
      <c r="A577" t="str">
        <f t="shared" si="11"/>
        <v>Skanderborg85-89 år</v>
      </c>
      <c r="B577" s="241">
        <v>579</v>
      </c>
      <c r="C577" s="170" t="s">
        <v>228</v>
      </c>
      <c r="D577" s="170" t="s">
        <v>16</v>
      </c>
      <c r="E577" s="320">
        <v>993</v>
      </c>
      <c r="F577" s="320">
        <v>1027</v>
      </c>
      <c r="G577" s="320">
        <v>1087</v>
      </c>
      <c r="H577" s="320">
        <v>1182</v>
      </c>
      <c r="I577" s="320">
        <v>1323</v>
      </c>
      <c r="J577" s="320">
        <v>1482</v>
      </c>
      <c r="K577" s="320">
        <v>1642</v>
      </c>
      <c r="L577" s="320">
        <v>1755</v>
      </c>
      <c r="M577" s="320">
        <v>1817</v>
      </c>
      <c r="N577" s="320">
        <v>1823</v>
      </c>
      <c r="O577" s="320">
        <v>1813</v>
      </c>
      <c r="P577" s="320">
        <v>1752</v>
      </c>
      <c r="Q577" s="320">
        <v>1756</v>
      </c>
      <c r="R577" s="320">
        <v>1752</v>
      </c>
      <c r="S577" s="320">
        <v>1749</v>
      </c>
      <c r="T577" s="320">
        <v>1746</v>
      </c>
      <c r="U577" s="320">
        <v>1778</v>
      </c>
      <c r="V577" s="320">
        <v>1780</v>
      </c>
      <c r="W577" s="320">
        <v>1794</v>
      </c>
      <c r="X577" s="320">
        <v>1832</v>
      </c>
      <c r="Y577" s="320">
        <v>1854</v>
      </c>
      <c r="Z577" s="320">
        <v>1887</v>
      </c>
      <c r="AA577" s="320">
        <v>1951</v>
      </c>
      <c r="AB577" s="320">
        <v>2053</v>
      </c>
      <c r="AC577" s="320">
        <v>2127</v>
      </c>
    </row>
    <row r="578" spans="1:29" ht="15" x14ac:dyDescent="0.2">
      <c r="A578" t="str">
        <f t="shared" si="11"/>
        <v>Skive85-89 år</v>
      </c>
      <c r="B578" s="241">
        <v>580</v>
      </c>
      <c r="C578" s="170" t="s">
        <v>229</v>
      </c>
      <c r="D578" s="170" t="s">
        <v>16</v>
      </c>
      <c r="E578" s="320">
        <v>997</v>
      </c>
      <c r="F578" s="320">
        <v>1047</v>
      </c>
      <c r="G578" s="320">
        <v>1121</v>
      </c>
      <c r="H578" s="320">
        <v>1164</v>
      </c>
      <c r="I578" s="320">
        <v>1243</v>
      </c>
      <c r="J578" s="320">
        <v>1324</v>
      </c>
      <c r="K578" s="320">
        <v>1410</v>
      </c>
      <c r="L578" s="320">
        <v>1446</v>
      </c>
      <c r="M578" s="320">
        <v>1472</v>
      </c>
      <c r="N578" s="320">
        <v>1459</v>
      </c>
      <c r="O578" s="320">
        <v>1439</v>
      </c>
      <c r="P578" s="320">
        <v>1440</v>
      </c>
      <c r="Q578" s="320">
        <v>1452</v>
      </c>
      <c r="R578" s="320">
        <v>1474</v>
      </c>
      <c r="S578" s="320">
        <v>1516</v>
      </c>
      <c r="T578" s="320">
        <v>1568</v>
      </c>
      <c r="U578" s="320">
        <v>1574</v>
      </c>
      <c r="V578" s="320">
        <v>1575</v>
      </c>
      <c r="W578" s="320">
        <v>1613</v>
      </c>
      <c r="X578" s="320">
        <v>1631</v>
      </c>
      <c r="Y578" s="320">
        <v>1644</v>
      </c>
      <c r="Z578" s="320">
        <v>1683</v>
      </c>
      <c r="AA578" s="320">
        <v>1724</v>
      </c>
      <c r="AB578" s="320">
        <v>1743</v>
      </c>
      <c r="AC578" s="320">
        <v>1798</v>
      </c>
    </row>
    <row r="579" spans="1:29" ht="15" x14ac:dyDescent="0.2">
      <c r="A579" t="str">
        <f t="shared" si="11"/>
        <v>Slagelse85-89 år</v>
      </c>
      <c r="B579" s="241">
        <v>581</v>
      </c>
      <c r="C579" s="170" t="s">
        <v>189</v>
      </c>
      <c r="D579" s="170" t="s">
        <v>16</v>
      </c>
      <c r="E579" s="320">
        <v>1548</v>
      </c>
      <c r="F579" s="320">
        <v>1619</v>
      </c>
      <c r="G579" s="320">
        <v>1737</v>
      </c>
      <c r="H579" s="320">
        <v>1875</v>
      </c>
      <c r="I579" s="320">
        <v>2014</v>
      </c>
      <c r="J579" s="320">
        <v>2193</v>
      </c>
      <c r="K579" s="320">
        <v>2334</v>
      </c>
      <c r="L579" s="320">
        <v>2426</v>
      </c>
      <c r="M579" s="320">
        <v>2454</v>
      </c>
      <c r="N579" s="320">
        <v>2445</v>
      </c>
      <c r="O579" s="320">
        <v>2397</v>
      </c>
      <c r="P579" s="320">
        <v>2330</v>
      </c>
      <c r="Q579" s="320">
        <v>2312</v>
      </c>
      <c r="R579" s="320">
        <v>2312</v>
      </c>
      <c r="S579" s="320">
        <v>2315</v>
      </c>
      <c r="T579" s="320">
        <v>2349</v>
      </c>
      <c r="U579" s="320">
        <v>2417</v>
      </c>
      <c r="V579" s="320">
        <v>2474</v>
      </c>
      <c r="W579" s="320">
        <v>2497</v>
      </c>
      <c r="X579" s="320">
        <v>2553</v>
      </c>
      <c r="Y579" s="320">
        <v>2616</v>
      </c>
      <c r="Z579" s="320">
        <v>2691</v>
      </c>
      <c r="AA579" s="320">
        <v>2764</v>
      </c>
      <c r="AB579" s="320">
        <v>2900</v>
      </c>
      <c r="AC579" s="320">
        <v>3070</v>
      </c>
    </row>
    <row r="580" spans="1:29" ht="15" x14ac:dyDescent="0.2">
      <c r="A580" t="str">
        <f t="shared" si="11"/>
        <v>Solrød85-89 år</v>
      </c>
      <c r="B580" s="241">
        <v>582</v>
      </c>
      <c r="C580" s="170" t="s">
        <v>190</v>
      </c>
      <c r="D580" s="170" t="s">
        <v>16</v>
      </c>
      <c r="E580" s="320">
        <v>447</v>
      </c>
      <c r="F580" s="320">
        <v>472</v>
      </c>
      <c r="G580" s="320">
        <v>522</v>
      </c>
      <c r="H580" s="320">
        <v>563</v>
      </c>
      <c r="I580" s="320">
        <v>621</v>
      </c>
      <c r="J580" s="320">
        <v>677</v>
      </c>
      <c r="K580" s="320">
        <v>739</v>
      </c>
      <c r="L580" s="320">
        <v>775</v>
      </c>
      <c r="M580" s="320">
        <v>787</v>
      </c>
      <c r="N580" s="320">
        <v>768</v>
      </c>
      <c r="O580" s="320">
        <v>763</v>
      </c>
      <c r="P580" s="320">
        <v>704</v>
      </c>
      <c r="Q580" s="320">
        <v>673</v>
      </c>
      <c r="R580" s="320">
        <v>662</v>
      </c>
      <c r="S580" s="320">
        <v>649</v>
      </c>
      <c r="T580" s="320">
        <v>631</v>
      </c>
      <c r="U580" s="320">
        <v>636</v>
      </c>
      <c r="V580" s="320">
        <v>641</v>
      </c>
      <c r="W580" s="320">
        <v>636</v>
      </c>
      <c r="X580" s="320">
        <v>663</v>
      </c>
      <c r="Y580" s="320">
        <v>683</v>
      </c>
      <c r="Z580" s="320">
        <v>723</v>
      </c>
      <c r="AA580" s="320">
        <v>744</v>
      </c>
      <c r="AB580" s="320">
        <v>786</v>
      </c>
      <c r="AC580" s="320">
        <v>820</v>
      </c>
    </row>
    <row r="581" spans="1:29" ht="15" x14ac:dyDescent="0.2">
      <c r="A581" t="str">
        <f t="shared" si="11"/>
        <v>Sorø85-89 år</v>
      </c>
      <c r="B581" s="241">
        <v>583</v>
      </c>
      <c r="C581" s="170" t="s">
        <v>191</v>
      </c>
      <c r="D581" s="170" t="s">
        <v>16</v>
      </c>
      <c r="E581" s="320">
        <v>591</v>
      </c>
      <c r="F581" s="320">
        <v>625</v>
      </c>
      <c r="G581" s="320">
        <v>657</v>
      </c>
      <c r="H581" s="320">
        <v>695</v>
      </c>
      <c r="I581" s="320">
        <v>769</v>
      </c>
      <c r="J581" s="320">
        <v>829</v>
      </c>
      <c r="K581" s="320">
        <v>887</v>
      </c>
      <c r="L581" s="320">
        <v>908</v>
      </c>
      <c r="M581" s="320">
        <v>938</v>
      </c>
      <c r="N581" s="320">
        <v>925</v>
      </c>
      <c r="O581" s="320">
        <v>912</v>
      </c>
      <c r="P581" s="320">
        <v>895</v>
      </c>
      <c r="Q581" s="320">
        <v>893</v>
      </c>
      <c r="R581" s="320">
        <v>889</v>
      </c>
      <c r="S581" s="320">
        <v>910</v>
      </c>
      <c r="T581" s="320">
        <v>935</v>
      </c>
      <c r="U581" s="320">
        <v>960</v>
      </c>
      <c r="V581" s="320">
        <v>983</v>
      </c>
      <c r="W581" s="320">
        <v>1012</v>
      </c>
      <c r="X581" s="320">
        <v>1043</v>
      </c>
      <c r="Y581" s="320">
        <v>1063</v>
      </c>
      <c r="Z581" s="320">
        <v>1088</v>
      </c>
      <c r="AA581" s="320">
        <v>1138</v>
      </c>
      <c r="AB581" s="320">
        <v>1178</v>
      </c>
      <c r="AC581" s="320">
        <v>1221</v>
      </c>
    </row>
    <row r="582" spans="1:29" ht="15" x14ac:dyDescent="0.2">
      <c r="A582" t="str">
        <f t="shared" si="11"/>
        <v>Stevns85-89 år</v>
      </c>
      <c r="B582" s="241">
        <v>584</v>
      </c>
      <c r="C582" s="170" t="s">
        <v>192</v>
      </c>
      <c r="D582" s="170" t="s">
        <v>16</v>
      </c>
      <c r="E582" s="320">
        <v>504</v>
      </c>
      <c r="F582" s="320">
        <v>533</v>
      </c>
      <c r="G582" s="320">
        <v>581</v>
      </c>
      <c r="H582" s="320">
        <v>603</v>
      </c>
      <c r="I582" s="320">
        <v>659</v>
      </c>
      <c r="J582" s="320">
        <v>716</v>
      </c>
      <c r="K582" s="320">
        <v>780</v>
      </c>
      <c r="L582" s="320">
        <v>819</v>
      </c>
      <c r="M582" s="320">
        <v>836</v>
      </c>
      <c r="N582" s="320">
        <v>833</v>
      </c>
      <c r="O582" s="320">
        <v>820</v>
      </c>
      <c r="P582" s="320">
        <v>792</v>
      </c>
      <c r="Q582" s="320">
        <v>774</v>
      </c>
      <c r="R582" s="320">
        <v>778</v>
      </c>
      <c r="S582" s="320">
        <v>771</v>
      </c>
      <c r="T582" s="320">
        <v>770</v>
      </c>
      <c r="U582" s="320">
        <v>779</v>
      </c>
      <c r="V582" s="320">
        <v>798</v>
      </c>
      <c r="W582" s="320">
        <v>830</v>
      </c>
      <c r="X582" s="320">
        <v>845</v>
      </c>
      <c r="Y582" s="320">
        <v>866</v>
      </c>
      <c r="Z582" s="320">
        <v>893</v>
      </c>
      <c r="AA582" s="320">
        <v>916</v>
      </c>
      <c r="AB582" s="320">
        <v>939</v>
      </c>
      <c r="AC582" s="320">
        <v>978</v>
      </c>
    </row>
    <row r="583" spans="1:29" ht="15" x14ac:dyDescent="0.2">
      <c r="A583" t="str">
        <f t="shared" si="11"/>
        <v>Struer85-89 år</v>
      </c>
      <c r="B583" s="241">
        <v>585</v>
      </c>
      <c r="C583" s="170" t="s">
        <v>230</v>
      </c>
      <c r="D583" s="170" t="s">
        <v>16</v>
      </c>
      <c r="E583" s="320">
        <v>488</v>
      </c>
      <c r="F583" s="320">
        <v>508</v>
      </c>
      <c r="G583" s="320">
        <v>553</v>
      </c>
      <c r="H583" s="320">
        <v>582</v>
      </c>
      <c r="I583" s="320">
        <v>618</v>
      </c>
      <c r="J583" s="320">
        <v>684</v>
      </c>
      <c r="K583" s="320">
        <v>737</v>
      </c>
      <c r="L583" s="320">
        <v>758</v>
      </c>
      <c r="M583" s="320">
        <v>779</v>
      </c>
      <c r="N583" s="320">
        <v>772</v>
      </c>
      <c r="O583" s="320">
        <v>768</v>
      </c>
      <c r="P583" s="320">
        <v>754</v>
      </c>
      <c r="Q583" s="320">
        <v>763</v>
      </c>
      <c r="R583" s="320">
        <v>761</v>
      </c>
      <c r="S583" s="320">
        <v>770</v>
      </c>
      <c r="T583" s="320">
        <v>778</v>
      </c>
      <c r="U583" s="320">
        <v>780</v>
      </c>
      <c r="V583" s="320">
        <v>773</v>
      </c>
      <c r="W583" s="320">
        <v>775</v>
      </c>
      <c r="X583" s="320">
        <v>797</v>
      </c>
      <c r="Y583" s="320">
        <v>784</v>
      </c>
      <c r="Z583" s="320">
        <v>789</v>
      </c>
      <c r="AA583" s="320">
        <v>791</v>
      </c>
      <c r="AB583" s="320">
        <v>816</v>
      </c>
      <c r="AC583" s="320">
        <v>834</v>
      </c>
    </row>
    <row r="584" spans="1:29" ht="15" x14ac:dyDescent="0.2">
      <c r="A584" t="str">
        <f t="shared" si="11"/>
        <v>Svendborg85-89 år</v>
      </c>
      <c r="B584" s="241">
        <v>586</v>
      </c>
      <c r="C584" s="170" t="s">
        <v>207</v>
      </c>
      <c r="D584" s="170" t="s">
        <v>16</v>
      </c>
      <c r="E584" s="320">
        <v>1240</v>
      </c>
      <c r="F584" s="320">
        <v>1277</v>
      </c>
      <c r="G584" s="320">
        <v>1385</v>
      </c>
      <c r="H584" s="320">
        <v>1456</v>
      </c>
      <c r="I584" s="320">
        <v>1521</v>
      </c>
      <c r="J584" s="320">
        <v>1651</v>
      </c>
      <c r="K584" s="320">
        <v>1796</v>
      </c>
      <c r="L584" s="320">
        <v>1869</v>
      </c>
      <c r="M584" s="320">
        <v>1929</v>
      </c>
      <c r="N584" s="320">
        <v>1969</v>
      </c>
      <c r="O584" s="320">
        <v>1947</v>
      </c>
      <c r="P584" s="320">
        <v>1901</v>
      </c>
      <c r="Q584" s="320">
        <v>1923</v>
      </c>
      <c r="R584" s="320">
        <v>1987</v>
      </c>
      <c r="S584" s="320">
        <v>2029</v>
      </c>
      <c r="T584" s="320">
        <v>2092</v>
      </c>
      <c r="U584" s="320">
        <v>2192</v>
      </c>
      <c r="V584" s="320">
        <v>2241</v>
      </c>
      <c r="W584" s="320">
        <v>2245</v>
      </c>
      <c r="X584" s="320">
        <v>2243</v>
      </c>
      <c r="Y584" s="320">
        <v>2290</v>
      </c>
      <c r="Z584" s="320">
        <v>2292</v>
      </c>
      <c r="AA584" s="320">
        <v>2296</v>
      </c>
      <c r="AB584" s="320">
        <v>2356</v>
      </c>
      <c r="AC584" s="320">
        <v>2441</v>
      </c>
    </row>
    <row r="585" spans="1:29" ht="15" x14ac:dyDescent="0.2">
      <c r="A585" t="str">
        <f t="shared" si="11"/>
        <v>Syddjurs85-89 år</v>
      </c>
      <c r="B585" s="241">
        <v>587</v>
      </c>
      <c r="C585" s="170" t="s">
        <v>231</v>
      </c>
      <c r="D585" s="170" t="s">
        <v>16</v>
      </c>
      <c r="E585" s="320">
        <v>986</v>
      </c>
      <c r="F585" s="320">
        <v>1022</v>
      </c>
      <c r="G585" s="320">
        <v>1069</v>
      </c>
      <c r="H585" s="320">
        <v>1143</v>
      </c>
      <c r="I585" s="320">
        <v>1242</v>
      </c>
      <c r="J585" s="320">
        <v>1356</v>
      </c>
      <c r="K585" s="320">
        <v>1446</v>
      </c>
      <c r="L585" s="320">
        <v>1526</v>
      </c>
      <c r="M585" s="320">
        <v>1553</v>
      </c>
      <c r="N585" s="320">
        <v>1539</v>
      </c>
      <c r="O585" s="320">
        <v>1493</v>
      </c>
      <c r="P585" s="320">
        <v>1470</v>
      </c>
      <c r="Q585" s="320">
        <v>1444</v>
      </c>
      <c r="R585" s="320">
        <v>1467</v>
      </c>
      <c r="S585" s="320">
        <v>1500</v>
      </c>
      <c r="T585" s="320">
        <v>1510</v>
      </c>
      <c r="U585" s="320">
        <v>1551</v>
      </c>
      <c r="V585" s="320">
        <v>1567</v>
      </c>
      <c r="W585" s="320">
        <v>1575</v>
      </c>
      <c r="X585" s="320">
        <v>1582</v>
      </c>
      <c r="Y585" s="320">
        <v>1619</v>
      </c>
      <c r="Z585" s="320">
        <v>1641</v>
      </c>
      <c r="AA585" s="320">
        <v>1703</v>
      </c>
      <c r="AB585" s="320">
        <v>1783</v>
      </c>
      <c r="AC585" s="320">
        <v>1841</v>
      </c>
    </row>
    <row r="586" spans="1:29" ht="15" x14ac:dyDescent="0.2">
      <c r="A586" t="str">
        <f t="shared" si="11"/>
        <v>Sønderborg85-89 år</v>
      </c>
      <c r="B586" s="241">
        <v>588</v>
      </c>
      <c r="C586" s="170" t="s">
        <v>208</v>
      </c>
      <c r="D586" s="170" t="s">
        <v>16</v>
      </c>
      <c r="E586" s="320">
        <v>1918</v>
      </c>
      <c r="F586" s="320">
        <v>1960</v>
      </c>
      <c r="G586" s="320">
        <v>2049</v>
      </c>
      <c r="H586" s="320">
        <v>2120</v>
      </c>
      <c r="I586" s="320">
        <v>2226</v>
      </c>
      <c r="J586" s="320">
        <v>2343</v>
      </c>
      <c r="K586" s="320">
        <v>2425</v>
      </c>
      <c r="L586" s="320">
        <v>2457</v>
      </c>
      <c r="M586" s="320">
        <v>2461</v>
      </c>
      <c r="N586" s="320">
        <v>2401</v>
      </c>
      <c r="O586" s="320">
        <v>2329</v>
      </c>
      <c r="P586" s="320">
        <v>2257</v>
      </c>
      <c r="Q586" s="320">
        <v>2227</v>
      </c>
      <c r="R586" s="320">
        <v>2232</v>
      </c>
      <c r="S586" s="320">
        <v>2259</v>
      </c>
      <c r="T586" s="320">
        <v>2283</v>
      </c>
      <c r="U586" s="320">
        <v>2352</v>
      </c>
      <c r="V586" s="320">
        <v>2409</v>
      </c>
      <c r="W586" s="320">
        <v>2447</v>
      </c>
      <c r="X586" s="320">
        <v>2513</v>
      </c>
      <c r="Y586" s="320">
        <v>2593</v>
      </c>
      <c r="Z586" s="320">
        <v>2656</v>
      </c>
      <c r="AA586" s="320">
        <v>2748</v>
      </c>
      <c r="AB586" s="320">
        <v>2892</v>
      </c>
      <c r="AC586" s="320">
        <v>2975</v>
      </c>
    </row>
    <row r="587" spans="1:29" ht="15" x14ac:dyDescent="0.2">
      <c r="A587" t="str">
        <f t="shared" si="11"/>
        <v>Thisted85-89 år</v>
      </c>
      <c r="B587" s="241">
        <v>589</v>
      </c>
      <c r="C587" s="170" t="s">
        <v>241</v>
      </c>
      <c r="D587" s="170" t="s">
        <v>16</v>
      </c>
      <c r="E587" s="320">
        <v>889</v>
      </c>
      <c r="F587" s="320">
        <v>928</v>
      </c>
      <c r="G587" s="320">
        <v>974</v>
      </c>
      <c r="H587" s="320">
        <v>1054</v>
      </c>
      <c r="I587" s="320">
        <v>1141</v>
      </c>
      <c r="J587" s="320">
        <v>1207</v>
      </c>
      <c r="K587" s="320">
        <v>1275</v>
      </c>
      <c r="L587" s="320">
        <v>1331</v>
      </c>
      <c r="M587" s="320">
        <v>1359</v>
      </c>
      <c r="N587" s="320">
        <v>1375</v>
      </c>
      <c r="O587" s="320">
        <v>1378</v>
      </c>
      <c r="P587" s="320">
        <v>1400</v>
      </c>
      <c r="Q587" s="320">
        <v>1414</v>
      </c>
      <c r="R587" s="320">
        <v>1439</v>
      </c>
      <c r="S587" s="320">
        <v>1447</v>
      </c>
      <c r="T587" s="320">
        <v>1444</v>
      </c>
      <c r="U587" s="320">
        <v>1476</v>
      </c>
      <c r="V587" s="320">
        <v>1490</v>
      </c>
      <c r="W587" s="320">
        <v>1518</v>
      </c>
      <c r="X587" s="320">
        <v>1531</v>
      </c>
      <c r="Y587" s="320">
        <v>1553</v>
      </c>
      <c r="Z587" s="320">
        <v>1560</v>
      </c>
      <c r="AA587" s="320">
        <v>1582</v>
      </c>
      <c r="AB587" s="320">
        <v>1596</v>
      </c>
      <c r="AC587" s="320">
        <v>1621</v>
      </c>
    </row>
    <row r="588" spans="1:29" ht="15" x14ac:dyDescent="0.2">
      <c r="A588" t="str">
        <f t="shared" si="11"/>
        <v>Tårnby85-89 år</v>
      </c>
      <c r="B588" s="241">
        <v>590</v>
      </c>
      <c r="C588" s="170" t="s">
        <v>175</v>
      </c>
      <c r="D588" s="170" t="s">
        <v>16</v>
      </c>
      <c r="E588" s="320">
        <v>658</v>
      </c>
      <c r="F588" s="320">
        <v>673</v>
      </c>
      <c r="G588" s="320">
        <v>731</v>
      </c>
      <c r="H588" s="320">
        <v>766</v>
      </c>
      <c r="I588" s="320">
        <v>813</v>
      </c>
      <c r="J588" s="320">
        <v>885</v>
      </c>
      <c r="K588" s="320">
        <v>984</v>
      </c>
      <c r="L588" s="320">
        <v>1016</v>
      </c>
      <c r="M588" s="320">
        <v>1025</v>
      </c>
      <c r="N588" s="320">
        <v>1023</v>
      </c>
      <c r="O588" s="320">
        <v>1001</v>
      </c>
      <c r="P588" s="320">
        <v>963</v>
      </c>
      <c r="Q588" s="320">
        <v>936</v>
      </c>
      <c r="R588" s="320">
        <v>958</v>
      </c>
      <c r="S588" s="320">
        <v>978</v>
      </c>
      <c r="T588" s="320">
        <v>1008</v>
      </c>
      <c r="U588" s="320">
        <v>1044</v>
      </c>
      <c r="V588" s="320">
        <v>1062</v>
      </c>
      <c r="W588" s="320">
        <v>1074</v>
      </c>
      <c r="X588" s="320">
        <v>1095</v>
      </c>
      <c r="Y588" s="320">
        <v>1121</v>
      </c>
      <c r="Z588" s="320">
        <v>1152</v>
      </c>
      <c r="AA588" s="320">
        <v>1189</v>
      </c>
      <c r="AB588" s="320">
        <v>1238</v>
      </c>
      <c r="AC588" s="320">
        <v>1271</v>
      </c>
    </row>
    <row r="589" spans="1:29" ht="15" x14ac:dyDescent="0.2">
      <c r="A589" t="str">
        <f t="shared" si="11"/>
        <v>Tønder85-89 år</v>
      </c>
      <c r="B589" s="241">
        <v>591</v>
      </c>
      <c r="C589" s="170" t="s">
        <v>209</v>
      </c>
      <c r="D589" s="170" t="s">
        <v>16</v>
      </c>
      <c r="E589" s="320">
        <v>803</v>
      </c>
      <c r="F589" s="320">
        <v>833</v>
      </c>
      <c r="G589" s="320">
        <v>881</v>
      </c>
      <c r="H589" s="320">
        <v>916</v>
      </c>
      <c r="I589" s="320">
        <v>980</v>
      </c>
      <c r="J589" s="320">
        <v>1059</v>
      </c>
      <c r="K589" s="320">
        <v>1125</v>
      </c>
      <c r="L589" s="320">
        <v>1180</v>
      </c>
      <c r="M589" s="320">
        <v>1215</v>
      </c>
      <c r="N589" s="320">
        <v>1224</v>
      </c>
      <c r="O589" s="320">
        <v>1211</v>
      </c>
      <c r="P589" s="320">
        <v>1187</v>
      </c>
      <c r="Q589" s="320">
        <v>1173</v>
      </c>
      <c r="R589" s="320">
        <v>1206</v>
      </c>
      <c r="S589" s="320">
        <v>1251</v>
      </c>
      <c r="T589" s="320">
        <v>1287</v>
      </c>
      <c r="U589" s="320">
        <v>1355</v>
      </c>
      <c r="V589" s="320">
        <v>1420</v>
      </c>
      <c r="W589" s="320">
        <v>1437</v>
      </c>
      <c r="X589" s="320">
        <v>1460</v>
      </c>
      <c r="Y589" s="320">
        <v>1476</v>
      </c>
      <c r="Z589" s="320">
        <v>1487</v>
      </c>
      <c r="AA589" s="320">
        <v>1519</v>
      </c>
      <c r="AB589" s="320">
        <v>1570</v>
      </c>
      <c r="AC589" s="320">
        <v>1614</v>
      </c>
    </row>
    <row r="590" spans="1:29" ht="15" x14ac:dyDescent="0.2">
      <c r="A590" t="str">
        <f t="shared" si="11"/>
        <v>Vallensbæk85-89 år</v>
      </c>
      <c r="B590" s="241">
        <v>592</v>
      </c>
      <c r="C590" s="170" t="s">
        <v>176</v>
      </c>
      <c r="D590" s="170" t="s">
        <v>16</v>
      </c>
      <c r="E590" s="320">
        <v>290</v>
      </c>
      <c r="F590" s="320">
        <v>305</v>
      </c>
      <c r="G590" s="320">
        <v>346</v>
      </c>
      <c r="H590" s="320">
        <v>394</v>
      </c>
      <c r="I590" s="320">
        <v>440</v>
      </c>
      <c r="J590" s="320">
        <v>466</v>
      </c>
      <c r="K590" s="320">
        <v>509</v>
      </c>
      <c r="L590" s="320">
        <v>509</v>
      </c>
      <c r="M590" s="320">
        <v>492</v>
      </c>
      <c r="N590" s="320">
        <v>450</v>
      </c>
      <c r="O590" s="320">
        <v>422</v>
      </c>
      <c r="P590" s="320">
        <v>384</v>
      </c>
      <c r="Q590" s="320">
        <v>376</v>
      </c>
      <c r="R590" s="320">
        <v>365</v>
      </c>
      <c r="S590" s="320">
        <v>360</v>
      </c>
      <c r="T590" s="320">
        <v>378</v>
      </c>
      <c r="U590" s="320">
        <v>378</v>
      </c>
      <c r="V590" s="320">
        <v>373</v>
      </c>
      <c r="W590" s="320">
        <v>371</v>
      </c>
      <c r="X590" s="320">
        <v>374</v>
      </c>
      <c r="Y590" s="320">
        <v>375</v>
      </c>
      <c r="Z590" s="320">
        <v>384</v>
      </c>
      <c r="AA590" s="320">
        <v>397</v>
      </c>
      <c r="AB590" s="320">
        <v>423</v>
      </c>
      <c r="AC590" s="320">
        <v>450</v>
      </c>
    </row>
    <row r="591" spans="1:29" ht="15" x14ac:dyDescent="0.2">
      <c r="A591" t="str">
        <f t="shared" si="11"/>
        <v>Varde85-89 år</v>
      </c>
      <c r="B591" s="241">
        <v>593</v>
      </c>
      <c r="C591" s="170" t="s">
        <v>210</v>
      </c>
      <c r="D591" s="170" t="s">
        <v>16</v>
      </c>
      <c r="E591" s="320">
        <v>1062</v>
      </c>
      <c r="F591" s="320">
        <v>1112</v>
      </c>
      <c r="G591" s="320">
        <v>1138</v>
      </c>
      <c r="H591" s="320">
        <v>1172</v>
      </c>
      <c r="I591" s="320">
        <v>1213</v>
      </c>
      <c r="J591" s="320">
        <v>1270</v>
      </c>
      <c r="K591" s="320">
        <v>1357</v>
      </c>
      <c r="L591" s="320">
        <v>1407</v>
      </c>
      <c r="M591" s="320">
        <v>1446</v>
      </c>
      <c r="N591" s="320">
        <v>1476</v>
      </c>
      <c r="O591" s="320">
        <v>1487</v>
      </c>
      <c r="P591" s="320">
        <v>1453</v>
      </c>
      <c r="Q591" s="320">
        <v>1474</v>
      </c>
      <c r="R591" s="320">
        <v>1493</v>
      </c>
      <c r="S591" s="320">
        <v>1544</v>
      </c>
      <c r="T591" s="320">
        <v>1559</v>
      </c>
      <c r="U591" s="320">
        <v>1604</v>
      </c>
      <c r="V591" s="320">
        <v>1625</v>
      </c>
      <c r="W591" s="320">
        <v>1630</v>
      </c>
      <c r="X591" s="320">
        <v>1615</v>
      </c>
      <c r="Y591" s="320">
        <v>1630</v>
      </c>
      <c r="Z591" s="320">
        <v>1655</v>
      </c>
      <c r="AA591" s="320">
        <v>1708</v>
      </c>
      <c r="AB591" s="320">
        <v>1786</v>
      </c>
      <c r="AC591" s="320">
        <v>1838</v>
      </c>
    </row>
    <row r="592" spans="1:29" ht="15" x14ac:dyDescent="0.2">
      <c r="A592" t="str">
        <f t="shared" si="11"/>
        <v>Vejen85-89 år</v>
      </c>
      <c r="B592" s="241">
        <v>594</v>
      </c>
      <c r="C592" s="170" t="s">
        <v>211</v>
      </c>
      <c r="D592" s="170" t="s">
        <v>16</v>
      </c>
      <c r="E592" s="320">
        <v>867</v>
      </c>
      <c r="F592" s="320">
        <v>881</v>
      </c>
      <c r="G592" s="320">
        <v>918</v>
      </c>
      <c r="H592" s="320">
        <v>961</v>
      </c>
      <c r="I592" s="320">
        <v>984</v>
      </c>
      <c r="J592" s="320">
        <v>1046</v>
      </c>
      <c r="K592" s="320">
        <v>1136</v>
      </c>
      <c r="L592" s="320">
        <v>1168</v>
      </c>
      <c r="M592" s="320">
        <v>1162</v>
      </c>
      <c r="N592" s="320">
        <v>1168</v>
      </c>
      <c r="O592" s="320">
        <v>1150</v>
      </c>
      <c r="P592" s="320">
        <v>1118</v>
      </c>
      <c r="Q592" s="320">
        <v>1129</v>
      </c>
      <c r="R592" s="320">
        <v>1153</v>
      </c>
      <c r="S592" s="320">
        <v>1165</v>
      </c>
      <c r="T592" s="320">
        <v>1192</v>
      </c>
      <c r="U592" s="320">
        <v>1216</v>
      </c>
      <c r="V592" s="320">
        <v>1220</v>
      </c>
      <c r="W592" s="320">
        <v>1249</v>
      </c>
      <c r="X592" s="320">
        <v>1280</v>
      </c>
      <c r="Y592" s="320">
        <v>1300</v>
      </c>
      <c r="Z592" s="320">
        <v>1308</v>
      </c>
      <c r="AA592" s="320">
        <v>1359</v>
      </c>
      <c r="AB592" s="320">
        <v>1415</v>
      </c>
      <c r="AC592" s="320">
        <v>1464</v>
      </c>
    </row>
    <row r="593" spans="1:29" ht="15" x14ac:dyDescent="0.2">
      <c r="A593" t="str">
        <f t="shared" si="11"/>
        <v>Vejle85-89 år</v>
      </c>
      <c r="B593" s="241">
        <v>595</v>
      </c>
      <c r="C593" s="170" t="s">
        <v>212</v>
      </c>
      <c r="D593" s="170" t="s">
        <v>16</v>
      </c>
      <c r="E593" s="320">
        <v>2053</v>
      </c>
      <c r="F593" s="320">
        <v>2159</v>
      </c>
      <c r="G593" s="320">
        <v>2263</v>
      </c>
      <c r="H593" s="320">
        <v>2380</v>
      </c>
      <c r="I593" s="320">
        <v>2569</v>
      </c>
      <c r="J593" s="320">
        <v>2766</v>
      </c>
      <c r="K593" s="320">
        <v>2976</v>
      </c>
      <c r="L593" s="320">
        <v>3137</v>
      </c>
      <c r="M593" s="320">
        <v>3230</v>
      </c>
      <c r="N593" s="320">
        <v>3199</v>
      </c>
      <c r="O593" s="320">
        <v>3175</v>
      </c>
      <c r="P593" s="320">
        <v>3094</v>
      </c>
      <c r="Q593" s="320">
        <v>3061</v>
      </c>
      <c r="R593" s="320">
        <v>3063</v>
      </c>
      <c r="S593" s="320">
        <v>3089</v>
      </c>
      <c r="T593" s="320">
        <v>3134</v>
      </c>
      <c r="U593" s="320">
        <v>3215</v>
      </c>
      <c r="V593" s="320">
        <v>3262</v>
      </c>
      <c r="W593" s="320">
        <v>3322</v>
      </c>
      <c r="X593" s="320">
        <v>3383</v>
      </c>
      <c r="Y593" s="320">
        <v>3505</v>
      </c>
      <c r="Z593" s="320">
        <v>3606</v>
      </c>
      <c r="AA593" s="320">
        <v>3740</v>
      </c>
      <c r="AB593" s="320">
        <v>3926</v>
      </c>
      <c r="AC593" s="320">
        <v>4156</v>
      </c>
    </row>
    <row r="594" spans="1:29" ht="15" x14ac:dyDescent="0.2">
      <c r="A594" t="str">
        <f t="shared" si="11"/>
        <v>Vesthimmerlands85-89 år</v>
      </c>
      <c r="B594" s="241">
        <v>596</v>
      </c>
      <c r="C594" s="170" t="s">
        <v>242</v>
      </c>
      <c r="D594" s="170" t="s">
        <v>16</v>
      </c>
      <c r="E594" s="320">
        <v>814</v>
      </c>
      <c r="F594" s="320">
        <v>863</v>
      </c>
      <c r="G594" s="320">
        <v>893</v>
      </c>
      <c r="H594" s="320">
        <v>951</v>
      </c>
      <c r="I594" s="320">
        <v>1016</v>
      </c>
      <c r="J594" s="320">
        <v>1063</v>
      </c>
      <c r="K594" s="320">
        <v>1114</v>
      </c>
      <c r="L594" s="320">
        <v>1154</v>
      </c>
      <c r="M594" s="320">
        <v>1186</v>
      </c>
      <c r="N594" s="320">
        <v>1190</v>
      </c>
      <c r="O594" s="320">
        <v>1200</v>
      </c>
      <c r="P594" s="320">
        <v>1192</v>
      </c>
      <c r="Q594" s="320">
        <v>1184</v>
      </c>
      <c r="R594" s="320">
        <v>1178</v>
      </c>
      <c r="S594" s="320">
        <v>1167</v>
      </c>
      <c r="T594" s="320">
        <v>1176</v>
      </c>
      <c r="U594" s="320">
        <v>1191</v>
      </c>
      <c r="V594" s="320">
        <v>1226</v>
      </c>
      <c r="W594" s="320">
        <v>1256</v>
      </c>
      <c r="X594" s="320">
        <v>1292</v>
      </c>
      <c r="Y594" s="320">
        <v>1323</v>
      </c>
      <c r="Z594" s="320">
        <v>1343</v>
      </c>
      <c r="AA594" s="320">
        <v>1365</v>
      </c>
      <c r="AB594" s="320">
        <v>1394</v>
      </c>
      <c r="AC594" s="320">
        <v>1452</v>
      </c>
    </row>
    <row r="595" spans="1:29" ht="15" x14ac:dyDescent="0.2">
      <c r="A595" t="str">
        <f t="shared" si="11"/>
        <v>Viborg85-89 år</v>
      </c>
      <c r="B595" s="241">
        <v>597</v>
      </c>
      <c r="C595" s="170" t="s">
        <v>232</v>
      </c>
      <c r="D595" s="170" t="s">
        <v>16</v>
      </c>
      <c r="E595" s="320">
        <v>1760</v>
      </c>
      <c r="F595" s="320">
        <v>1847</v>
      </c>
      <c r="G595" s="320">
        <v>1972</v>
      </c>
      <c r="H595" s="320">
        <v>2098</v>
      </c>
      <c r="I595" s="320">
        <v>2253</v>
      </c>
      <c r="J595" s="320">
        <v>2465</v>
      </c>
      <c r="K595" s="320">
        <v>2686</v>
      </c>
      <c r="L595" s="320">
        <v>2798</v>
      </c>
      <c r="M595" s="320">
        <v>2870</v>
      </c>
      <c r="N595" s="320">
        <v>2887</v>
      </c>
      <c r="O595" s="320">
        <v>2881</v>
      </c>
      <c r="P595" s="320">
        <v>2850</v>
      </c>
      <c r="Q595" s="320">
        <v>2804</v>
      </c>
      <c r="R595" s="320">
        <v>2894</v>
      </c>
      <c r="S595" s="320">
        <v>2927</v>
      </c>
      <c r="T595" s="320">
        <v>2984</v>
      </c>
      <c r="U595" s="320">
        <v>3028</v>
      </c>
      <c r="V595" s="320">
        <v>3115</v>
      </c>
      <c r="W595" s="320">
        <v>3152</v>
      </c>
      <c r="X595" s="320">
        <v>3215</v>
      </c>
      <c r="Y595" s="320">
        <v>3255</v>
      </c>
      <c r="Z595" s="320">
        <v>3316</v>
      </c>
      <c r="AA595" s="320">
        <v>3394</v>
      </c>
      <c r="AB595" s="320">
        <v>3474</v>
      </c>
      <c r="AC595" s="320">
        <v>3604</v>
      </c>
    </row>
    <row r="596" spans="1:29" ht="15" x14ac:dyDescent="0.2">
      <c r="A596" t="str">
        <f t="shared" si="11"/>
        <v>Vordingborg85-89 år</v>
      </c>
      <c r="B596" s="241">
        <v>598</v>
      </c>
      <c r="C596" s="170" t="s">
        <v>193</v>
      </c>
      <c r="D596" s="170" t="s">
        <v>16</v>
      </c>
      <c r="E596" s="320">
        <v>1053</v>
      </c>
      <c r="F596" s="320">
        <v>1094</v>
      </c>
      <c r="G596" s="320">
        <v>1183</v>
      </c>
      <c r="H596" s="320">
        <v>1274</v>
      </c>
      <c r="I596" s="320">
        <v>1396</v>
      </c>
      <c r="J596" s="320">
        <v>1519</v>
      </c>
      <c r="K596" s="320">
        <v>1597</v>
      </c>
      <c r="L596" s="320">
        <v>1681</v>
      </c>
      <c r="M596" s="320">
        <v>1710</v>
      </c>
      <c r="N596" s="320">
        <v>1663</v>
      </c>
      <c r="O596" s="320">
        <v>1646</v>
      </c>
      <c r="P596" s="320">
        <v>1617</v>
      </c>
      <c r="Q596" s="320">
        <v>1579</v>
      </c>
      <c r="R596" s="320">
        <v>1558</v>
      </c>
      <c r="S596" s="320">
        <v>1589</v>
      </c>
      <c r="T596" s="320">
        <v>1587</v>
      </c>
      <c r="U596" s="320">
        <v>1618</v>
      </c>
      <c r="V596" s="320">
        <v>1643</v>
      </c>
      <c r="W596" s="320">
        <v>1691</v>
      </c>
      <c r="X596" s="320">
        <v>1721</v>
      </c>
      <c r="Y596" s="320">
        <v>1753</v>
      </c>
      <c r="Z596" s="320">
        <v>1793</v>
      </c>
      <c r="AA596" s="320">
        <v>1806</v>
      </c>
      <c r="AB596" s="320">
        <v>1856</v>
      </c>
      <c r="AC596" s="320">
        <v>1889</v>
      </c>
    </row>
    <row r="597" spans="1:29" ht="15" x14ac:dyDescent="0.2">
      <c r="A597" t="str">
        <f t="shared" si="11"/>
        <v>Ærø85-89 år</v>
      </c>
      <c r="B597" s="241">
        <v>599</v>
      </c>
      <c r="C597" s="170" t="s">
        <v>213</v>
      </c>
      <c r="D597" s="170" t="s">
        <v>16</v>
      </c>
      <c r="E597" s="320">
        <v>216</v>
      </c>
      <c r="F597" s="320">
        <v>201</v>
      </c>
      <c r="G597" s="320">
        <v>221</v>
      </c>
      <c r="H597" s="320">
        <v>243</v>
      </c>
      <c r="I597" s="320">
        <v>243</v>
      </c>
      <c r="J597" s="320">
        <v>245</v>
      </c>
      <c r="K597" s="320">
        <v>278</v>
      </c>
      <c r="L597" s="320">
        <v>289</v>
      </c>
      <c r="M597" s="320">
        <v>290</v>
      </c>
      <c r="N597" s="320">
        <v>285</v>
      </c>
      <c r="O597" s="320">
        <v>293</v>
      </c>
      <c r="P597" s="320">
        <v>270</v>
      </c>
      <c r="Q597" s="320">
        <v>255</v>
      </c>
      <c r="R597" s="320">
        <v>260</v>
      </c>
      <c r="S597" s="320">
        <v>266</v>
      </c>
      <c r="T597" s="320">
        <v>271</v>
      </c>
      <c r="U597" s="320">
        <v>278</v>
      </c>
      <c r="V597" s="320">
        <v>284</v>
      </c>
      <c r="W597" s="320">
        <v>281</v>
      </c>
      <c r="X597" s="320">
        <v>280</v>
      </c>
      <c r="Y597" s="320">
        <v>285</v>
      </c>
      <c r="Z597" s="320">
        <v>284</v>
      </c>
      <c r="AA597" s="320">
        <v>301</v>
      </c>
      <c r="AB597" s="320">
        <v>304</v>
      </c>
      <c r="AC597" s="320">
        <v>319</v>
      </c>
    </row>
    <row r="598" spans="1:29" ht="15" x14ac:dyDescent="0.2">
      <c r="A598" t="str">
        <f t="shared" si="11"/>
        <v>Aabenraa90-94 år</v>
      </c>
      <c r="B598" s="241">
        <v>600</v>
      </c>
      <c r="C598" s="170" t="s">
        <v>214</v>
      </c>
      <c r="D598" s="170" t="s">
        <v>1407</v>
      </c>
      <c r="E598" s="320">
        <v>478</v>
      </c>
      <c r="F598" s="320">
        <v>503</v>
      </c>
      <c r="G598" s="320">
        <v>528</v>
      </c>
      <c r="H598" s="320">
        <v>555</v>
      </c>
      <c r="I598" s="320">
        <v>582</v>
      </c>
      <c r="J598" s="320">
        <v>608</v>
      </c>
      <c r="K598" s="320">
        <v>625</v>
      </c>
      <c r="L598" s="320">
        <v>670</v>
      </c>
      <c r="M598" s="320">
        <v>708</v>
      </c>
      <c r="N598" s="320">
        <v>767</v>
      </c>
      <c r="O598" s="320">
        <v>840</v>
      </c>
      <c r="P598" s="320">
        <v>913</v>
      </c>
      <c r="Q598" s="320">
        <v>951</v>
      </c>
      <c r="R598" s="320">
        <v>971</v>
      </c>
      <c r="S598" s="320">
        <v>972</v>
      </c>
      <c r="T598" s="320">
        <v>945</v>
      </c>
      <c r="U598" s="320">
        <v>956</v>
      </c>
      <c r="V598" s="320">
        <v>972</v>
      </c>
      <c r="W598" s="320">
        <v>989</v>
      </c>
      <c r="X598" s="320">
        <v>990</v>
      </c>
      <c r="Y598" s="320">
        <v>1022</v>
      </c>
      <c r="Z598" s="320">
        <v>1050</v>
      </c>
      <c r="AA598" s="320">
        <v>1057</v>
      </c>
      <c r="AB598" s="320">
        <v>1084</v>
      </c>
      <c r="AC598" s="320">
        <v>1092</v>
      </c>
    </row>
    <row r="599" spans="1:29" ht="15" x14ac:dyDescent="0.2">
      <c r="A599" t="str">
        <f t="shared" si="11"/>
        <v>Aalborg90-94 år</v>
      </c>
      <c r="B599" s="241">
        <v>601</v>
      </c>
      <c r="C599" s="170" t="s">
        <v>243</v>
      </c>
      <c r="D599" s="170" t="s">
        <v>1407</v>
      </c>
      <c r="E599" s="320">
        <v>1304</v>
      </c>
      <c r="F599" s="320">
        <v>1377</v>
      </c>
      <c r="G599" s="320">
        <v>1471</v>
      </c>
      <c r="H599" s="320">
        <v>1555</v>
      </c>
      <c r="I599" s="320">
        <v>1646</v>
      </c>
      <c r="J599" s="320">
        <v>1719</v>
      </c>
      <c r="K599" s="320">
        <v>1827</v>
      </c>
      <c r="L599" s="320">
        <v>1971</v>
      </c>
      <c r="M599" s="320">
        <v>2107</v>
      </c>
      <c r="N599" s="320">
        <v>2291</v>
      </c>
      <c r="O599" s="320">
        <v>2485</v>
      </c>
      <c r="P599" s="320">
        <v>2648</v>
      </c>
      <c r="Q599" s="320">
        <v>2759</v>
      </c>
      <c r="R599" s="320">
        <v>2828</v>
      </c>
      <c r="S599" s="320">
        <v>2818</v>
      </c>
      <c r="T599" s="320">
        <v>2788</v>
      </c>
      <c r="U599" s="320">
        <v>2759</v>
      </c>
      <c r="V599" s="320">
        <v>2742</v>
      </c>
      <c r="W599" s="320">
        <v>2742</v>
      </c>
      <c r="X599" s="320">
        <v>2783</v>
      </c>
      <c r="Y599" s="320">
        <v>2842</v>
      </c>
      <c r="Z599" s="320">
        <v>2934</v>
      </c>
      <c r="AA599" s="320">
        <v>2995</v>
      </c>
      <c r="AB599" s="320">
        <v>3118</v>
      </c>
      <c r="AC599" s="320">
        <v>3167</v>
      </c>
    </row>
    <row r="600" spans="1:29" ht="15" x14ac:dyDescent="0.2">
      <c r="A600" t="str">
        <f t="shared" si="11"/>
        <v>Aarhus90-94 år</v>
      </c>
      <c r="B600" s="241">
        <v>602</v>
      </c>
      <c r="C600" s="170" t="s">
        <v>293</v>
      </c>
      <c r="D600" s="170" t="s">
        <v>1407</v>
      </c>
      <c r="E600" s="320">
        <v>1696</v>
      </c>
      <c r="F600" s="320">
        <v>1799</v>
      </c>
      <c r="G600" s="320">
        <v>1940</v>
      </c>
      <c r="H600" s="320">
        <v>2072</v>
      </c>
      <c r="I600" s="320">
        <v>2178</v>
      </c>
      <c r="J600" s="320">
        <v>2317</v>
      </c>
      <c r="K600" s="320">
        <v>2390</v>
      </c>
      <c r="L600" s="320">
        <v>2552</v>
      </c>
      <c r="M600" s="320">
        <v>2728</v>
      </c>
      <c r="N600" s="320">
        <v>2995</v>
      </c>
      <c r="O600" s="320">
        <v>3237</v>
      </c>
      <c r="P600" s="320">
        <v>3519</v>
      </c>
      <c r="Q600" s="320">
        <v>3715</v>
      </c>
      <c r="R600" s="320">
        <v>3803</v>
      </c>
      <c r="S600" s="320">
        <v>3824</v>
      </c>
      <c r="T600" s="320">
        <v>3890</v>
      </c>
      <c r="U600" s="320">
        <v>3866</v>
      </c>
      <c r="V600" s="320">
        <v>3952</v>
      </c>
      <c r="W600" s="320">
        <v>4043</v>
      </c>
      <c r="X600" s="320">
        <v>4109</v>
      </c>
      <c r="Y600" s="320">
        <v>4198</v>
      </c>
      <c r="Z600" s="320">
        <v>4332</v>
      </c>
      <c r="AA600" s="320">
        <v>4424</v>
      </c>
      <c r="AB600" s="320">
        <v>4549</v>
      </c>
      <c r="AC600" s="320">
        <v>4626</v>
      </c>
    </row>
    <row r="601" spans="1:29" ht="15" x14ac:dyDescent="0.2">
      <c r="A601" t="str">
        <f t="shared" si="11"/>
        <v>Albertslund90-94 år</v>
      </c>
      <c r="B601" s="241">
        <v>603</v>
      </c>
      <c r="C601" s="170" t="s">
        <v>152</v>
      </c>
      <c r="D601" s="170" t="s">
        <v>1407</v>
      </c>
      <c r="E601" s="320">
        <v>155</v>
      </c>
      <c r="F601" s="320">
        <v>167</v>
      </c>
      <c r="G601" s="320">
        <v>177</v>
      </c>
      <c r="H601" s="320">
        <v>185</v>
      </c>
      <c r="I601" s="320">
        <v>206</v>
      </c>
      <c r="J601" s="320">
        <v>240</v>
      </c>
      <c r="K601" s="320">
        <v>261</v>
      </c>
      <c r="L601" s="320">
        <v>284</v>
      </c>
      <c r="M601" s="320">
        <v>304</v>
      </c>
      <c r="N601" s="320">
        <v>329</v>
      </c>
      <c r="O601" s="320">
        <v>362</v>
      </c>
      <c r="P601" s="320">
        <v>385</v>
      </c>
      <c r="Q601" s="320">
        <v>397</v>
      </c>
      <c r="R601" s="320">
        <v>399</v>
      </c>
      <c r="S601" s="320">
        <v>390</v>
      </c>
      <c r="T601" s="320">
        <v>375</v>
      </c>
      <c r="U601" s="320">
        <v>361</v>
      </c>
      <c r="V601" s="320">
        <v>358</v>
      </c>
      <c r="W601" s="320">
        <v>353</v>
      </c>
      <c r="X601" s="320">
        <v>345</v>
      </c>
      <c r="Y601" s="320">
        <v>347</v>
      </c>
      <c r="Z601" s="320">
        <v>350</v>
      </c>
      <c r="AA601" s="320">
        <v>352</v>
      </c>
      <c r="AB601" s="320">
        <v>348</v>
      </c>
      <c r="AC601" s="320">
        <v>363</v>
      </c>
    </row>
    <row r="602" spans="1:29" ht="15" x14ac:dyDescent="0.2">
      <c r="A602" t="str">
        <f t="shared" si="11"/>
        <v>Allerød90-94 år</v>
      </c>
      <c r="B602" s="241">
        <v>604</v>
      </c>
      <c r="C602" s="170" t="s">
        <v>153</v>
      </c>
      <c r="D602" s="170" t="s">
        <v>1407</v>
      </c>
      <c r="E602" s="320">
        <v>199</v>
      </c>
      <c r="F602" s="320">
        <v>221</v>
      </c>
      <c r="G602" s="320">
        <v>248</v>
      </c>
      <c r="H602" s="320">
        <v>279</v>
      </c>
      <c r="I602" s="320">
        <v>294</v>
      </c>
      <c r="J602" s="320">
        <v>309</v>
      </c>
      <c r="K602" s="320">
        <v>325</v>
      </c>
      <c r="L602" s="320">
        <v>339</v>
      </c>
      <c r="M602" s="320">
        <v>367</v>
      </c>
      <c r="N602" s="320">
        <v>405</v>
      </c>
      <c r="O602" s="320">
        <v>432</v>
      </c>
      <c r="P602" s="320">
        <v>457</v>
      </c>
      <c r="Q602" s="320">
        <v>471</v>
      </c>
      <c r="R602" s="320">
        <v>458</v>
      </c>
      <c r="S602" s="320">
        <v>446</v>
      </c>
      <c r="T602" s="320">
        <v>425</v>
      </c>
      <c r="U602" s="320">
        <v>411</v>
      </c>
      <c r="V602" s="320">
        <v>403</v>
      </c>
      <c r="W602" s="320">
        <v>399</v>
      </c>
      <c r="X602" s="320">
        <v>386</v>
      </c>
      <c r="Y602" s="320">
        <v>395</v>
      </c>
      <c r="Z602" s="320">
        <v>408</v>
      </c>
      <c r="AA602" s="320">
        <v>416</v>
      </c>
      <c r="AB602" s="320">
        <v>429</v>
      </c>
      <c r="AC602" s="320">
        <v>440</v>
      </c>
    </row>
    <row r="603" spans="1:29" ht="15" x14ac:dyDescent="0.2">
      <c r="A603" t="str">
        <f t="shared" si="11"/>
        <v>Assens90-94 år</v>
      </c>
      <c r="B603" s="241">
        <v>606</v>
      </c>
      <c r="C603" s="170" t="s">
        <v>194</v>
      </c>
      <c r="D603" s="170" t="s">
        <v>1407</v>
      </c>
      <c r="E603" s="320">
        <v>293</v>
      </c>
      <c r="F603" s="320">
        <v>309</v>
      </c>
      <c r="G603" s="320">
        <v>342</v>
      </c>
      <c r="H603" s="320">
        <v>365</v>
      </c>
      <c r="I603" s="320">
        <v>377</v>
      </c>
      <c r="J603" s="320">
        <v>407</v>
      </c>
      <c r="K603" s="320">
        <v>424</v>
      </c>
      <c r="L603" s="320">
        <v>446</v>
      </c>
      <c r="M603" s="320">
        <v>482</v>
      </c>
      <c r="N603" s="320">
        <v>516</v>
      </c>
      <c r="O603" s="320">
        <v>572</v>
      </c>
      <c r="P603" s="320">
        <v>626</v>
      </c>
      <c r="Q603" s="320">
        <v>675</v>
      </c>
      <c r="R603" s="320">
        <v>695</v>
      </c>
      <c r="S603" s="320">
        <v>702</v>
      </c>
      <c r="T603" s="320">
        <v>684</v>
      </c>
      <c r="U603" s="320">
        <v>666</v>
      </c>
      <c r="V603" s="320">
        <v>651</v>
      </c>
      <c r="W603" s="320">
        <v>652</v>
      </c>
      <c r="X603" s="320">
        <v>661</v>
      </c>
      <c r="Y603" s="320">
        <v>675</v>
      </c>
      <c r="Z603" s="320">
        <v>691</v>
      </c>
      <c r="AA603" s="320">
        <v>701</v>
      </c>
      <c r="AB603" s="320">
        <v>713</v>
      </c>
      <c r="AC603" s="320">
        <v>713</v>
      </c>
    </row>
    <row r="604" spans="1:29" ht="15" x14ac:dyDescent="0.2">
      <c r="A604" t="str">
        <f t="shared" si="11"/>
        <v>Ballerup90-94 år</v>
      </c>
      <c r="B604" s="241">
        <v>607</v>
      </c>
      <c r="C604" s="170" t="s">
        <v>154</v>
      </c>
      <c r="D604" s="170" t="s">
        <v>1407</v>
      </c>
      <c r="E604" s="320">
        <v>425</v>
      </c>
      <c r="F604" s="320">
        <v>466</v>
      </c>
      <c r="G604" s="320">
        <v>506</v>
      </c>
      <c r="H604" s="320">
        <v>539</v>
      </c>
      <c r="I604" s="320">
        <v>548</v>
      </c>
      <c r="J604" s="320">
        <v>576</v>
      </c>
      <c r="K604" s="320">
        <v>587</v>
      </c>
      <c r="L604" s="320">
        <v>618</v>
      </c>
      <c r="M604" s="320">
        <v>645</v>
      </c>
      <c r="N604" s="320">
        <v>670</v>
      </c>
      <c r="O604" s="320">
        <v>684</v>
      </c>
      <c r="P604" s="320">
        <v>706</v>
      </c>
      <c r="Q604" s="320">
        <v>701</v>
      </c>
      <c r="R604" s="320">
        <v>682</v>
      </c>
      <c r="S604" s="320">
        <v>663</v>
      </c>
      <c r="T604" s="320">
        <v>646</v>
      </c>
      <c r="U604" s="320">
        <v>617</v>
      </c>
      <c r="V604" s="320">
        <v>604</v>
      </c>
      <c r="W604" s="320">
        <v>600</v>
      </c>
      <c r="X604" s="320">
        <v>611</v>
      </c>
      <c r="Y604" s="320">
        <v>627</v>
      </c>
      <c r="Z604" s="320">
        <v>643</v>
      </c>
      <c r="AA604" s="320">
        <v>667</v>
      </c>
      <c r="AB604" s="320">
        <v>703</v>
      </c>
      <c r="AC604" s="320">
        <v>743</v>
      </c>
    </row>
    <row r="605" spans="1:29" ht="15" x14ac:dyDescent="0.2">
      <c r="A605" t="str">
        <f t="shared" si="11"/>
        <v>Billund90-94 år</v>
      </c>
      <c r="B605" s="241">
        <v>608</v>
      </c>
      <c r="C605" s="170" t="s">
        <v>195</v>
      </c>
      <c r="D605" s="170" t="s">
        <v>1407</v>
      </c>
      <c r="E605" s="320">
        <v>188</v>
      </c>
      <c r="F605" s="320">
        <v>195</v>
      </c>
      <c r="G605" s="320">
        <v>221</v>
      </c>
      <c r="H605" s="320">
        <v>237</v>
      </c>
      <c r="I605" s="320">
        <v>246</v>
      </c>
      <c r="J605" s="320">
        <v>262</v>
      </c>
      <c r="K605" s="320">
        <v>278</v>
      </c>
      <c r="L605" s="320">
        <v>294</v>
      </c>
      <c r="M605" s="320">
        <v>321</v>
      </c>
      <c r="N605" s="320">
        <v>345</v>
      </c>
      <c r="O605" s="320">
        <v>375</v>
      </c>
      <c r="P605" s="320">
        <v>404</v>
      </c>
      <c r="Q605" s="320">
        <v>415</v>
      </c>
      <c r="R605" s="320">
        <v>422</v>
      </c>
      <c r="S605" s="320">
        <v>418</v>
      </c>
      <c r="T605" s="320">
        <v>424</v>
      </c>
      <c r="U605" s="320">
        <v>410</v>
      </c>
      <c r="V605" s="320">
        <v>402</v>
      </c>
      <c r="W605" s="320">
        <v>411</v>
      </c>
      <c r="X605" s="320">
        <v>420</v>
      </c>
      <c r="Y605" s="320">
        <v>426</v>
      </c>
      <c r="Z605" s="320">
        <v>444</v>
      </c>
      <c r="AA605" s="320">
        <v>459</v>
      </c>
      <c r="AB605" s="320">
        <v>466</v>
      </c>
      <c r="AC605" s="320">
        <v>480</v>
      </c>
    </row>
    <row r="606" spans="1:29" ht="15" x14ac:dyDescent="0.2">
      <c r="A606" t="str">
        <f t="shared" si="11"/>
        <v>Bornholm90-94 år</v>
      </c>
      <c r="B606" s="241">
        <v>609</v>
      </c>
      <c r="C606" s="170" t="s">
        <v>155</v>
      </c>
      <c r="D606" s="170" t="s">
        <v>1407</v>
      </c>
      <c r="E606" s="320">
        <v>379</v>
      </c>
      <c r="F606" s="320">
        <v>405</v>
      </c>
      <c r="G606" s="320">
        <v>419</v>
      </c>
      <c r="H606" s="320">
        <v>447</v>
      </c>
      <c r="I606" s="320">
        <v>460</v>
      </c>
      <c r="J606" s="320">
        <v>487</v>
      </c>
      <c r="K606" s="320">
        <v>503</v>
      </c>
      <c r="L606" s="320">
        <v>551</v>
      </c>
      <c r="M606" s="320">
        <v>586</v>
      </c>
      <c r="N606" s="320">
        <v>647</v>
      </c>
      <c r="O606" s="320">
        <v>718</v>
      </c>
      <c r="P606" s="320">
        <v>758</v>
      </c>
      <c r="Q606" s="320">
        <v>799</v>
      </c>
      <c r="R606" s="320">
        <v>800</v>
      </c>
      <c r="S606" s="320">
        <v>795</v>
      </c>
      <c r="T606" s="320">
        <v>796</v>
      </c>
      <c r="U606" s="320">
        <v>792</v>
      </c>
      <c r="V606" s="320">
        <v>799</v>
      </c>
      <c r="W606" s="320">
        <v>812</v>
      </c>
      <c r="X606" s="320">
        <v>820</v>
      </c>
      <c r="Y606" s="320">
        <v>817</v>
      </c>
      <c r="Z606" s="320">
        <v>830</v>
      </c>
      <c r="AA606" s="320">
        <v>827</v>
      </c>
      <c r="AB606" s="320">
        <v>828</v>
      </c>
      <c r="AC606" s="320">
        <v>838</v>
      </c>
    </row>
    <row r="607" spans="1:29" ht="15" x14ac:dyDescent="0.2">
      <c r="A607" t="str">
        <f t="shared" si="11"/>
        <v>Brøndby90-94 år</v>
      </c>
      <c r="B607" s="241">
        <v>610</v>
      </c>
      <c r="C607" s="170" t="s">
        <v>156</v>
      </c>
      <c r="D607" s="170" t="s">
        <v>1407</v>
      </c>
      <c r="E607" s="320">
        <v>264</v>
      </c>
      <c r="F607" s="320">
        <v>269</v>
      </c>
      <c r="G607" s="320">
        <v>270</v>
      </c>
      <c r="H607" s="320">
        <v>289</v>
      </c>
      <c r="I607" s="320">
        <v>298</v>
      </c>
      <c r="J607" s="320">
        <v>301</v>
      </c>
      <c r="K607" s="320">
        <v>303</v>
      </c>
      <c r="L607" s="320">
        <v>321</v>
      </c>
      <c r="M607" s="320">
        <v>332</v>
      </c>
      <c r="N607" s="320">
        <v>368</v>
      </c>
      <c r="O607" s="320">
        <v>393</v>
      </c>
      <c r="P607" s="320">
        <v>432</v>
      </c>
      <c r="Q607" s="320">
        <v>450</v>
      </c>
      <c r="R607" s="320">
        <v>459</v>
      </c>
      <c r="S607" s="320">
        <v>443</v>
      </c>
      <c r="T607" s="320">
        <v>451</v>
      </c>
      <c r="U607" s="320">
        <v>443</v>
      </c>
      <c r="V607" s="320">
        <v>435</v>
      </c>
      <c r="W607" s="320">
        <v>440</v>
      </c>
      <c r="X607" s="320">
        <v>454</v>
      </c>
      <c r="Y607" s="320">
        <v>463</v>
      </c>
      <c r="Z607" s="320">
        <v>496</v>
      </c>
      <c r="AA607" s="320">
        <v>519</v>
      </c>
      <c r="AB607" s="320">
        <v>526</v>
      </c>
      <c r="AC607" s="320">
        <v>536</v>
      </c>
    </row>
    <row r="608" spans="1:29" ht="15" x14ac:dyDescent="0.2">
      <c r="A608" t="str">
        <f t="shared" si="11"/>
        <v>Brønderslev90-94 år</v>
      </c>
      <c r="B608" s="241">
        <v>611</v>
      </c>
      <c r="C608" s="170" t="s">
        <v>233</v>
      </c>
      <c r="D608" s="170" t="s">
        <v>1407</v>
      </c>
      <c r="E608" s="320">
        <v>310</v>
      </c>
      <c r="F608" s="320">
        <v>340</v>
      </c>
      <c r="G608" s="320">
        <v>344</v>
      </c>
      <c r="H608" s="320">
        <v>346</v>
      </c>
      <c r="I608" s="320">
        <v>366</v>
      </c>
      <c r="J608" s="320">
        <v>377</v>
      </c>
      <c r="K608" s="320">
        <v>399</v>
      </c>
      <c r="L608" s="320">
        <v>425</v>
      </c>
      <c r="M608" s="320">
        <v>461</v>
      </c>
      <c r="N608" s="320">
        <v>476</v>
      </c>
      <c r="O608" s="320">
        <v>519</v>
      </c>
      <c r="P608" s="320">
        <v>554</v>
      </c>
      <c r="Q608" s="320">
        <v>591</v>
      </c>
      <c r="R608" s="320">
        <v>610</v>
      </c>
      <c r="S608" s="320">
        <v>614</v>
      </c>
      <c r="T608" s="320">
        <v>611</v>
      </c>
      <c r="U608" s="320">
        <v>597</v>
      </c>
      <c r="V608" s="320">
        <v>592</v>
      </c>
      <c r="W608" s="320">
        <v>594</v>
      </c>
      <c r="X608" s="320">
        <v>613</v>
      </c>
      <c r="Y608" s="320">
        <v>623</v>
      </c>
      <c r="Z608" s="320">
        <v>640</v>
      </c>
      <c r="AA608" s="320">
        <v>652</v>
      </c>
      <c r="AB608" s="320">
        <v>659</v>
      </c>
      <c r="AC608" s="320">
        <v>670</v>
      </c>
    </row>
    <row r="609" spans="1:29" ht="15" x14ac:dyDescent="0.2">
      <c r="A609" t="str">
        <f t="shared" si="11"/>
        <v>Christiansø90-94 år</v>
      </c>
      <c r="B609" s="241">
        <v>612</v>
      </c>
      <c r="C609" s="170" t="s">
        <v>1425</v>
      </c>
      <c r="D609" s="170" t="s">
        <v>1407</v>
      </c>
      <c r="E609" s="320">
        <v>0</v>
      </c>
      <c r="F609" s="320">
        <v>0</v>
      </c>
      <c r="G609" s="320">
        <v>0</v>
      </c>
      <c r="H609" s="320">
        <v>0</v>
      </c>
      <c r="I609" s="320">
        <v>0</v>
      </c>
      <c r="J609" s="320">
        <v>0</v>
      </c>
      <c r="K609" s="320">
        <v>0</v>
      </c>
      <c r="L609" s="320">
        <v>0</v>
      </c>
      <c r="M609" s="320">
        <v>0</v>
      </c>
      <c r="N609" s="320">
        <v>0</v>
      </c>
      <c r="O609" s="320">
        <v>0</v>
      </c>
      <c r="P609" s="320">
        <v>0</v>
      </c>
      <c r="Q609" s="320">
        <v>0</v>
      </c>
      <c r="R609" s="320">
        <v>0</v>
      </c>
      <c r="S609" s="320">
        <v>0</v>
      </c>
      <c r="T609" s="320">
        <v>0</v>
      </c>
      <c r="U609" s="320">
        <v>0</v>
      </c>
      <c r="V609" s="320">
        <v>0</v>
      </c>
      <c r="W609" s="320">
        <v>0</v>
      </c>
      <c r="X609" s="320">
        <v>0</v>
      </c>
      <c r="Y609" s="320">
        <v>0</v>
      </c>
      <c r="Z609" s="320">
        <v>0</v>
      </c>
      <c r="AA609" s="320">
        <v>0</v>
      </c>
      <c r="AB609" s="320">
        <v>0</v>
      </c>
      <c r="AC609" s="320">
        <v>0</v>
      </c>
    </row>
    <row r="610" spans="1:29" ht="15" x14ac:dyDescent="0.2">
      <c r="A610" t="str">
        <f t="shared" si="11"/>
        <v>Dragør90-94 år</v>
      </c>
      <c r="B610" s="241">
        <v>613</v>
      </c>
      <c r="C610" s="170" t="s">
        <v>157</v>
      </c>
      <c r="D610" s="170" t="s">
        <v>1407</v>
      </c>
      <c r="E610" s="320">
        <v>136</v>
      </c>
      <c r="F610" s="320">
        <v>148</v>
      </c>
      <c r="G610" s="320">
        <v>163</v>
      </c>
      <c r="H610" s="320">
        <v>189</v>
      </c>
      <c r="I610" s="320">
        <v>186</v>
      </c>
      <c r="J610" s="320">
        <v>191</v>
      </c>
      <c r="K610" s="320">
        <v>186</v>
      </c>
      <c r="L610" s="320">
        <v>204</v>
      </c>
      <c r="M610" s="320">
        <v>214</v>
      </c>
      <c r="N610" s="320">
        <v>228</v>
      </c>
      <c r="O610" s="320">
        <v>238</v>
      </c>
      <c r="P610" s="320">
        <v>256</v>
      </c>
      <c r="Q610" s="320">
        <v>265</v>
      </c>
      <c r="R610" s="320">
        <v>264</v>
      </c>
      <c r="S610" s="320">
        <v>263</v>
      </c>
      <c r="T610" s="320">
        <v>264</v>
      </c>
      <c r="U610" s="320">
        <v>258</v>
      </c>
      <c r="V610" s="320">
        <v>253</v>
      </c>
      <c r="W610" s="320">
        <v>252</v>
      </c>
      <c r="X610" s="320">
        <v>246</v>
      </c>
      <c r="Y610" s="320">
        <v>243</v>
      </c>
      <c r="Z610" s="320">
        <v>252</v>
      </c>
      <c r="AA610" s="320">
        <v>256</v>
      </c>
      <c r="AB610" s="320">
        <v>256</v>
      </c>
      <c r="AC610" s="320">
        <v>263</v>
      </c>
    </row>
    <row r="611" spans="1:29" ht="15" x14ac:dyDescent="0.2">
      <c r="A611" t="str">
        <f t="shared" si="11"/>
        <v>Egedal90-94 år</v>
      </c>
      <c r="B611" s="241">
        <v>614</v>
      </c>
      <c r="C611" s="170" t="s">
        <v>158</v>
      </c>
      <c r="D611" s="170" t="s">
        <v>1407</v>
      </c>
      <c r="E611" s="320">
        <v>228</v>
      </c>
      <c r="F611" s="320">
        <v>263</v>
      </c>
      <c r="G611" s="320">
        <v>292</v>
      </c>
      <c r="H611" s="320">
        <v>312</v>
      </c>
      <c r="I611" s="320">
        <v>361</v>
      </c>
      <c r="J611" s="320">
        <v>404</v>
      </c>
      <c r="K611" s="320">
        <v>444</v>
      </c>
      <c r="L611" s="320">
        <v>486</v>
      </c>
      <c r="M611" s="320">
        <v>537</v>
      </c>
      <c r="N611" s="320">
        <v>571</v>
      </c>
      <c r="O611" s="320">
        <v>618</v>
      </c>
      <c r="P611" s="320">
        <v>653</v>
      </c>
      <c r="Q611" s="320">
        <v>668</v>
      </c>
      <c r="R611" s="320">
        <v>669</v>
      </c>
      <c r="S611" s="320">
        <v>644</v>
      </c>
      <c r="T611" s="320">
        <v>608</v>
      </c>
      <c r="U611" s="320">
        <v>578</v>
      </c>
      <c r="V611" s="320">
        <v>547</v>
      </c>
      <c r="W611" s="320">
        <v>536</v>
      </c>
      <c r="X611" s="320">
        <v>526</v>
      </c>
      <c r="Y611" s="320">
        <v>528</v>
      </c>
      <c r="Z611" s="320">
        <v>541</v>
      </c>
      <c r="AA611" s="320">
        <v>560</v>
      </c>
      <c r="AB611" s="320">
        <v>592</v>
      </c>
      <c r="AC611" s="320">
        <v>610</v>
      </c>
    </row>
    <row r="612" spans="1:29" ht="15" x14ac:dyDescent="0.2">
      <c r="A612" t="str">
        <f t="shared" si="11"/>
        <v>Esbjerg90-94 år</v>
      </c>
      <c r="B612" s="241">
        <v>615</v>
      </c>
      <c r="C612" s="170" t="s">
        <v>196</v>
      </c>
      <c r="D612" s="170" t="s">
        <v>1407</v>
      </c>
      <c r="E612" s="320">
        <v>741</v>
      </c>
      <c r="F612" s="320">
        <v>802</v>
      </c>
      <c r="G612" s="320">
        <v>874</v>
      </c>
      <c r="H612" s="320">
        <v>924</v>
      </c>
      <c r="I612" s="320">
        <v>955</v>
      </c>
      <c r="J612" s="320">
        <v>1016</v>
      </c>
      <c r="K612" s="320">
        <v>1085</v>
      </c>
      <c r="L612" s="320">
        <v>1174</v>
      </c>
      <c r="M612" s="320">
        <v>1260</v>
      </c>
      <c r="N612" s="320">
        <v>1381</v>
      </c>
      <c r="O612" s="320">
        <v>1501</v>
      </c>
      <c r="P612" s="320">
        <v>1587</v>
      </c>
      <c r="Q612" s="320">
        <v>1651</v>
      </c>
      <c r="R612" s="320">
        <v>1684</v>
      </c>
      <c r="S612" s="320">
        <v>1680</v>
      </c>
      <c r="T612" s="320">
        <v>1682</v>
      </c>
      <c r="U612" s="320">
        <v>1681</v>
      </c>
      <c r="V612" s="320">
        <v>1669</v>
      </c>
      <c r="W612" s="320">
        <v>1733</v>
      </c>
      <c r="X612" s="320">
        <v>1768</v>
      </c>
      <c r="Y612" s="320">
        <v>1812</v>
      </c>
      <c r="Z612" s="320">
        <v>1861</v>
      </c>
      <c r="AA612" s="320">
        <v>1912</v>
      </c>
      <c r="AB612" s="320">
        <v>1933</v>
      </c>
      <c r="AC612" s="320">
        <v>1979</v>
      </c>
    </row>
    <row r="613" spans="1:29" ht="15" x14ac:dyDescent="0.2">
      <c r="A613" t="str">
        <f t="shared" si="11"/>
        <v>Faaborg-Midtfyn90-94 år</v>
      </c>
      <c r="B613" s="241">
        <v>616</v>
      </c>
      <c r="C613" s="170" t="s">
        <v>198</v>
      </c>
      <c r="D613" s="170" t="s">
        <v>1407</v>
      </c>
      <c r="E613" s="320">
        <v>474</v>
      </c>
      <c r="F613" s="320">
        <v>502</v>
      </c>
      <c r="G613" s="320">
        <v>513</v>
      </c>
      <c r="H613" s="320">
        <v>547</v>
      </c>
      <c r="I613" s="320">
        <v>572</v>
      </c>
      <c r="J613" s="320">
        <v>592</v>
      </c>
      <c r="K613" s="320">
        <v>628</v>
      </c>
      <c r="L613" s="320">
        <v>663</v>
      </c>
      <c r="M613" s="320">
        <v>689</v>
      </c>
      <c r="N613" s="320">
        <v>742</v>
      </c>
      <c r="O613" s="320">
        <v>816</v>
      </c>
      <c r="P613" s="320">
        <v>867</v>
      </c>
      <c r="Q613" s="320">
        <v>922</v>
      </c>
      <c r="R613" s="320">
        <v>937</v>
      </c>
      <c r="S613" s="320">
        <v>932</v>
      </c>
      <c r="T613" s="320">
        <v>922</v>
      </c>
      <c r="U613" s="320">
        <v>886</v>
      </c>
      <c r="V613" s="320">
        <v>870</v>
      </c>
      <c r="W613" s="320">
        <v>887</v>
      </c>
      <c r="X613" s="320">
        <v>908</v>
      </c>
      <c r="Y613" s="320">
        <v>934</v>
      </c>
      <c r="Z613" s="320">
        <v>966</v>
      </c>
      <c r="AA613" s="320">
        <v>975</v>
      </c>
      <c r="AB613" s="320">
        <v>996</v>
      </c>
      <c r="AC613" s="320">
        <v>1019</v>
      </c>
    </row>
    <row r="614" spans="1:29" ht="15" x14ac:dyDescent="0.2">
      <c r="A614" t="str">
        <f t="shared" si="11"/>
        <v>Fanø90-94 år</v>
      </c>
      <c r="B614" s="241">
        <v>617</v>
      </c>
      <c r="C614" s="170" t="s">
        <v>17</v>
      </c>
      <c r="D614" s="170" t="s">
        <v>1407</v>
      </c>
      <c r="E614" s="320">
        <v>26</v>
      </c>
      <c r="F614" s="320">
        <v>30</v>
      </c>
      <c r="G614" s="320">
        <v>35</v>
      </c>
      <c r="H614" s="320">
        <v>35</v>
      </c>
      <c r="I614" s="320">
        <v>39</v>
      </c>
      <c r="J614" s="320">
        <v>34</v>
      </c>
      <c r="K614" s="320">
        <v>37</v>
      </c>
      <c r="L614" s="320">
        <v>42</v>
      </c>
      <c r="M614" s="320">
        <v>47</v>
      </c>
      <c r="N614" s="320">
        <v>55</v>
      </c>
      <c r="O614" s="320">
        <v>72</v>
      </c>
      <c r="P614" s="320">
        <v>83</v>
      </c>
      <c r="Q614" s="320">
        <v>91</v>
      </c>
      <c r="R614" s="320">
        <v>91</v>
      </c>
      <c r="S614" s="320">
        <v>90</v>
      </c>
      <c r="T614" s="320">
        <v>88</v>
      </c>
      <c r="U614" s="320">
        <v>85</v>
      </c>
      <c r="V614" s="320">
        <v>84</v>
      </c>
      <c r="W614" s="320">
        <v>83</v>
      </c>
      <c r="X614" s="320">
        <v>85</v>
      </c>
      <c r="Y614" s="320">
        <v>85</v>
      </c>
      <c r="Z614" s="320">
        <v>83</v>
      </c>
      <c r="AA614" s="320">
        <v>87</v>
      </c>
      <c r="AB614" s="320">
        <v>88</v>
      </c>
      <c r="AC614" s="320">
        <v>83</v>
      </c>
    </row>
    <row r="615" spans="1:29" ht="15" x14ac:dyDescent="0.2">
      <c r="A615" t="str">
        <f t="shared" si="11"/>
        <v>Favrskov90-94 år</v>
      </c>
      <c r="B615" s="241">
        <v>618</v>
      </c>
      <c r="C615" s="170" t="s">
        <v>215</v>
      </c>
      <c r="D615" s="170" t="s">
        <v>1407</v>
      </c>
      <c r="E615" s="320">
        <v>276</v>
      </c>
      <c r="F615" s="320">
        <v>318</v>
      </c>
      <c r="G615" s="320">
        <v>348</v>
      </c>
      <c r="H615" s="320">
        <v>370</v>
      </c>
      <c r="I615" s="320">
        <v>375</v>
      </c>
      <c r="J615" s="320">
        <v>411</v>
      </c>
      <c r="K615" s="320">
        <v>436</v>
      </c>
      <c r="L615" s="320">
        <v>466</v>
      </c>
      <c r="M615" s="320">
        <v>506</v>
      </c>
      <c r="N615" s="320">
        <v>553</v>
      </c>
      <c r="O615" s="320">
        <v>590</v>
      </c>
      <c r="P615" s="320">
        <v>632</v>
      </c>
      <c r="Q615" s="320">
        <v>666</v>
      </c>
      <c r="R615" s="320">
        <v>679</v>
      </c>
      <c r="S615" s="320">
        <v>674</v>
      </c>
      <c r="T615" s="320">
        <v>675</v>
      </c>
      <c r="U615" s="320">
        <v>667</v>
      </c>
      <c r="V615" s="320">
        <v>659</v>
      </c>
      <c r="W615" s="320">
        <v>654</v>
      </c>
      <c r="X615" s="320">
        <v>655</v>
      </c>
      <c r="Y615" s="320">
        <v>668</v>
      </c>
      <c r="Z615" s="320">
        <v>664</v>
      </c>
      <c r="AA615" s="320">
        <v>672</v>
      </c>
      <c r="AB615" s="320">
        <v>676</v>
      </c>
      <c r="AC615" s="320">
        <v>682</v>
      </c>
    </row>
    <row r="616" spans="1:29" ht="15" x14ac:dyDescent="0.2">
      <c r="A616" t="str">
        <f t="shared" si="11"/>
        <v>Faxe90-94 år</v>
      </c>
      <c r="B616" s="241">
        <v>619</v>
      </c>
      <c r="C616" s="170" t="s">
        <v>177</v>
      </c>
      <c r="D616" s="170" t="s">
        <v>1407</v>
      </c>
      <c r="E616" s="320">
        <v>264</v>
      </c>
      <c r="F616" s="320">
        <v>272</v>
      </c>
      <c r="G616" s="320">
        <v>294</v>
      </c>
      <c r="H616" s="320">
        <v>314</v>
      </c>
      <c r="I616" s="320">
        <v>324</v>
      </c>
      <c r="J616" s="320">
        <v>335</v>
      </c>
      <c r="K616" s="320">
        <v>361</v>
      </c>
      <c r="L616" s="320">
        <v>399</v>
      </c>
      <c r="M616" s="320">
        <v>436</v>
      </c>
      <c r="N616" s="320">
        <v>477</v>
      </c>
      <c r="O616" s="320">
        <v>512</v>
      </c>
      <c r="P616" s="320">
        <v>550</v>
      </c>
      <c r="Q616" s="320">
        <v>571</v>
      </c>
      <c r="R616" s="320">
        <v>597</v>
      </c>
      <c r="S616" s="320">
        <v>590</v>
      </c>
      <c r="T616" s="320">
        <v>601</v>
      </c>
      <c r="U616" s="320">
        <v>595</v>
      </c>
      <c r="V616" s="320">
        <v>591</v>
      </c>
      <c r="W616" s="320">
        <v>587</v>
      </c>
      <c r="X616" s="320">
        <v>594</v>
      </c>
      <c r="Y616" s="320">
        <v>601</v>
      </c>
      <c r="Z616" s="320">
        <v>635</v>
      </c>
      <c r="AA616" s="320">
        <v>650</v>
      </c>
      <c r="AB616" s="320">
        <v>671</v>
      </c>
      <c r="AC616" s="320">
        <v>686</v>
      </c>
    </row>
    <row r="617" spans="1:29" ht="15" x14ac:dyDescent="0.2">
      <c r="A617" t="str">
        <f t="shared" si="11"/>
        <v>Fredensborg90-94 år</v>
      </c>
      <c r="B617" s="241">
        <v>620</v>
      </c>
      <c r="C617" s="170" t="s">
        <v>159</v>
      </c>
      <c r="D617" s="170" t="s">
        <v>1407</v>
      </c>
      <c r="E617" s="320">
        <v>299</v>
      </c>
      <c r="F617" s="320">
        <v>319</v>
      </c>
      <c r="G617" s="320">
        <v>338</v>
      </c>
      <c r="H617" s="320">
        <v>361</v>
      </c>
      <c r="I617" s="320">
        <v>404</v>
      </c>
      <c r="J617" s="320">
        <v>424</v>
      </c>
      <c r="K617" s="320">
        <v>459</v>
      </c>
      <c r="L617" s="320">
        <v>504</v>
      </c>
      <c r="M617" s="320">
        <v>555</v>
      </c>
      <c r="N617" s="320">
        <v>631</v>
      </c>
      <c r="O617" s="320">
        <v>699</v>
      </c>
      <c r="P617" s="320">
        <v>754</v>
      </c>
      <c r="Q617" s="320">
        <v>795</v>
      </c>
      <c r="R617" s="320">
        <v>831</v>
      </c>
      <c r="S617" s="320">
        <v>811</v>
      </c>
      <c r="T617" s="320">
        <v>804</v>
      </c>
      <c r="U617" s="320">
        <v>785</v>
      </c>
      <c r="V617" s="320">
        <v>771</v>
      </c>
      <c r="W617" s="320">
        <v>750</v>
      </c>
      <c r="X617" s="320">
        <v>754</v>
      </c>
      <c r="Y617" s="320">
        <v>747</v>
      </c>
      <c r="Z617" s="320">
        <v>753</v>
      </c>
      <c r="AA617" s="320">
        <v>773</v>
      </c>
      <c r="AB617" s="320">
        <v>780</v>
      </c>
      <c r="AC617" s="320">
        <v>790</v>
      </c>
    </row>
    <row r="618" spans="1:29" ht="15" x14ac:dyDescent="0.2">
      <c r="A618" t="str">
        <f t="shared" si="11"/>
        <v>Fredericia90-94 år</v>
      </c>
      <c r="B618" s="241">
        <v>621</v>
      </c>
      <c r="C618" s="170" t="s">
        <v>197</v>
      </c>
      <c r="D618" s="170" t="s">
        <v>1407</v>
      </c>
      <c r="E618" s="320">
        <v>377</v>
      </c>
      <c r="F618" s="320">
        <v>388</v>
      </c>
      <c r="G618" s="320">
        <v>392</v>
      </c>
      <c r="H618" s="320">
        <v>418</v>
      </c>
      <c r="I618" s="320">
        <v>446</v>
      </c>
      <c r="J618" s="320">
        <v>478</v>
      </c>
      <c r="K618" s="320">
        <v>515</v>
      </c>
      <c r="L618" s="320">
        <v>577</v>
      </c>
      <c r="M618" s="320">
        <v>631</v>
      </c>
      <c r="N618" s="320">
        <v>681</v>
      </c>
      <c r="O618" s="320">
        <v>733</v>
      </c>
      <c r="P618" s="320">
        <v>779</v>
      </c>
      <c r="Q618" s="320">
        <v>805</v>
      </c>
      <c r="R618" s="320">
        <v>811</v>
      </c>
      <c r="S618" s="320">
        <v>799</v>
      </c>
      <c r="T618" s="320">
        <v>781</v>
      </c>
      <c r="U618" s="320">
        <v>761</v>
      </c>
      <c r="V618" s="320">
        <v>742</v>
      </c>
      <c r="W618" s="320">
        <v>752</v>
      </c>
      <c r="X618" s="320">
        <v>767</v>
      </c>
      <c r="Y618" s="320">
        <v>800</v>
      </c>
      <c r="Z618" s="320">
        <v>833</v>
      </c>
      <c r="AA618" s="320">
        <v>862</v>
      </c>
      <c r="AB618" s="320">
        <v>895</v>
      </c>
      <c r="AC618" s="320">
        <v>920</v>
      </c>
    </row>
    <row r="619" spans="1:29" ht="15" x14ac:dyDescent="0.2">
      <c r="A619" t="str">
        <f t="shared" si="11"/>
        <v>Frederiksberg90-94 år</v>
      </c>
      <c r="B619" s="241">
        <v>622</v>
      </c>
      <c r="C619" s="170" t="s">
        <v>151</v>
      </c>
      <c r="D619" s="170" t="s">
        <v>1407</v>
      </c>
      <c r="E619" s="320">
        <v>645</v>
      </c>
      <c r="F619" s="320">
        <v>664</v>
      </c>
      <c r="G619" s="320">
        <v>711</v>
      </c>
      <c r="H619" s="320">
        <v>732</v>
      </c>
      <c r="I619" s="320">
        <v>762</v>
      </c>
      <c r="J619" s="320">
        <v>786</v>
      </c>
      <c r="K619" s="320">
        <v>817</v>
      </c>
      <c r="L619" s="320">
        <v>883</v>
      </c>
      <c r="M619" s="320">
        <v>995</v>
      </c>
      <c r="N619" s="320">
        <v>1095</v>
      </c>
      <c r="O619" s="320">
        <v>1179</v>
      </c>
      <c r="P619" s="320">
        <v>1263</v>
      </c>
      <c r="Q619" s="320">
        <v>1297</v>
      </c>
      <c r="R619" s="320">
        <v>1291</v>
      </c>
      <c r="S619" s="320">
        <v>1269</v>
      </c>
      <c r="T619" s="320">
        <v>1224</v>
      </c>
      <c r="U619" s="320">
        <v>1179</v>
      </c>
      <c r="V619" s="320">
        <v>1151</v>
      </c>
      <c r="W619" s="320">
        <v>1134</v>
      </c>
      <c r="X619" s="320">
        <v>1148</v>
      </c>
      <c r="Y619" s="320">
        <v>1134</v>
      </c>
      <c r="Z619" s="320">
        <v>1165</v>
      </c>
      <c r="AA619" s="320">
        <v>1169</v>
      </c>
      <c r="AB619" s="320">
        <v>1199</v>
      </c>
      <c r="AC619" s="320">
        <v>1220</v>
      </c>
    </row>
    <row r="620" spans="1:29" ht="15" x14ac:dyDescent="0.2">
      <c r="A620" t="str">
        <f t="shared" si="11"/>
        <v>Frederikshavn90-94 år</v>
      </c>
      <c r="B620" s="241">
        <v>623</v>
      </c>
      <c r="C620" s="170" t="s">
        <v>234</v>
      </c>
      <c r="D620" s="170" t="s">
        <v>1407</v>
      </c>
      <c r="E620" s="320">
        <v>543</v>
      </c>
      <c r="F620" s="320">
        <v>567</v>
      </c>
      <c r="G620" s="320">
        <v>611</v>
      </c>
      <c r="H620" s="320">
        <v>646</v>
      </c>
      <c r="I620" s="320">
        <v>692</v>
      </c>
      <c r="J620" s="320">
        <v>703</v>
      </c>
      <c r="K620" s="320">
        <v>751</v>
      </c>
      <c r="L620" s="320">
        <v>803</v>
      </c>
      <c r="M620" s="320">
        <v>868</v>
      </c>
      <c r="N620" s="320">
        <v>950</v>
      </c>
      <c r="O620" s="320">
        <v>1012</v>
      </c>
      <c r="P620" s="320">
        <v>1074</v>
      </c>
      <c r="Q620" s="320">
        <v>1114</v>
      </c>
      <c r="R620" s="320">
        <v>1107</v>
      </c>
      <c r="S620" s="320">
        <v>1103</v>
      </c>
      <c r="T620" s="320">
        <v>1100</v>
      </c>
      <c r="U620" s="320">
        <v>1057</v>
      </c>
      <c r="V620" s="320">
        <v>1049</v>
      </c>
      <c r="W620" s="320">
        <v>1069</v>
      </c>
      <c r="X620" s="320">
        <v>1080</v>
      </c>
      <c r="Y620" s="320">
        <v>1108</v>
      </c>
      <c r="Z620" s="320">
        <v>1144</v>
      </c>
      <c r="AA620" s="320">
        <v>1175</v>
      </c>
      <c r="AB620" s="320">
        <v>1192</v>
      </c>
      <c r="AC620" s="320">
        <v>1217</v>
      </c>
    </row>
    <row r="621" spans="1:29" ht="15" x14ac:dyDescent="0.2">
      <c r="A621" t="str">
        <f t="shared" si="11"/>
        <v>Frederikssund90-94 år</v>
      </c>
      <c r="B621" s="241">
        <v>624</v>
      </c>
      <c r="C621" s="170" t="s">
        <v>160</v>
      </c>
      <c r="D621" s="170" t="s">
        <v>1407</v>
      </c>
      <c r="E621" s="320">
        <v>315</v>
      </c>
      <c r="F621" s="320">
        <v>375</v>
      </c>
      <c r="G621" s="320">
        <v>421</v>
      </c>
      <c r="H621" s="320">
        <v>458</v>
      </c>
      <c r="I621" s="320">
        <v>516</v>
      </c>
      <c r="J621" s="320">
        <v>575</v>
      </c>
      <c r="K621" s="320">
        <v>616</v>
      </c>
      <c r="L621" s="320">
        <v>677</v>
      </c>
      <c r="M621" s="320">
        <v>738</v>
      </c>
      <c r="N621" s="320">
        <v>803</v>
      </c>
      <c r="O621" s="320">
        <v>873</v>
      </c>
      <c r="P621" s="320">
        <v>933</v>
      </c>
      <c r="Q621" s="320">
        <v>960</v>
      </c>
      <c r="R621" s="320">
        <v>966</v>
      </c>
      <c r="S621" s="320">
        <v>947</v>
      </c>
      <c r="T621" s="320">
        <v>933</v>
      </c>
      <c r="U621" s="320">
        <v>912</v>
      </c>
      <c r="V621" s="320">
        <v>892</v>
      </c>
      <c r="W621" s="320">
        <v>905</v>
      </c>
      <c r="X621" s="320">
        <v>915</v>
      </c>
      <c r="Y621" s="320">
        <v>921</v>
      </c>
      <c r="Z621" s="320">
        <v>945</v>
      </c>
      <c r="AA621" s="320">
        <v>988</v>
      </c>
      <c r="AB621" s="320">
        <v>1003</v>
      </c>
      <c r="AC621" s="320">
        <v>1037</v>
      </c>
    </row>
    <row r="622" spans="1:29" ht="15" x14ac:dyDescent="0.2">
      <c r="A622" t="str">
        <f t="shared" si="11"/>
        <v>Furesø90-94 år</v>
      </c>
      <c r="B622" s="241">
        <v>625</v>
      </c>
      <c r="C622" s="170" t="s">
        <v>161</v>
      </c>
      <c r="D622" s="170" t="s">
        <v>1407</v>
      </c>
      <c r="E622" s="320">
        <v>421</v>
      </c>
      <c r="F622" s="320">
        <v>435</v>
      </c>
      <c r="G622" s="320">
        <v>458</v>
      </c>
      <c r="H622" s="320">
        <v>467</v>
      </c>
      <c r="I622" s="320">
        <v>489</v>
      </c>
      <c r="J622" s="320">
        <v>516</v>
      </c>
      <c r="K622" s="320">
        <v>513</v>
      </c>
      <c r="L622" s="320">
        <v>545</v>
      </c>
      <c r="M622" s="320">
        <v>589</v>
      </c>
      <c r="N622" s="320">
        <v>629</v>
      </c>
      <c r="O622" s="320">
        <v>684</v>
      </c>
      <c r="P622" s="320">
        <v>733</v>
      </c>
      <c r="Q622" s="320">
        <v>761</v>
      </c>
      <c r="R622" s="320">
        <v>763</v>
      </c>
      <c r="S622" s="320">
        <v>744</v>
      </c>
      <c r="T622" s="320">
        <v>724</v>
      </c>
      <c r="U622" s="320">
        <v>696</v>
      </c>
      <c r="V622" s="320">
        <v>678</v>
      </c>
      <c r="W622" s="320">
        <v>673</v>
      </c>
      <c r="X622" s="320">
        <v>691</v>
      </c>
      <c r="Y622" s="320">
        <v>699</v>
      </c>
      <c r="Z622" s="320">
        <v>711</v>
      </c>
      <c r="AA622" s="320">
        <v>727</v>
      </c>
      <c r="AB622" s="320">
        <v>749</v>
      </c>
      <c r="AC622" s="320">
        <v>757</v>
      </c>
    </row>
    <row r="623" spans="1:29" ht="15" x14ac:dyDescent="0.2">
      <c r="A623" t="str">
        <f t="shared" si="11"/>
        <v>Gentofte90-94 år</v>
      </c>
      <c r="B623" s="241">
        <v>626</v>
      </c>
      <c r="C623" s="170" t="s">
        <v>162</v>
      </c>
      <c r="D623" s="170" t="s">
        <v>1407</v>
      </c>
      <c r="E623" s="320">
        <v>595</v>
      </c>
      <c r="F623" s="320">
        <v>618</v>
      </c>
      <c r="G623" s="320">
        <v>670</v>
      </c>
      <c r="H623" s="320">
        <v>716</v>
      </c>
      <c r="I623" s="320">
        <v>745</v>
      </c>
      <c r="J623" s="320">
        <v>789</v>
      </c>
      <c r="K623" s="320">
        <v>826</v>
      </c>
      <c r="L623" s="320">
        <v>883</v>
      </c>
      <c r="M623" s="320">
        <v>976</v>
      </c>
      <c r="N623" s="320">
        <v>1062</v>
      </c>
      <c r="O623" s="320">
        <v>1144</v>
      </c>
      <c r="P623" s="320">
        <v>1234</v>
      </c>
      <c r="Q623" s="320">
        <v>1295</v>
      </c>
      <c r="R623" s="320">
        <v>1294</v>
      </c>
      <c r="S623" s="320">
        <v>1266</v>
      </c>
      <c r="T623" s="320">
        <v>1214</v>
      </c>
      <c r="U623" s="320">
        <v>1170</v>
      </c>
      <c r="V623" s="320">
        <v>1138</v>
      </c>
      <c r="W623" s="320">
        <v>1130</v>
      </c>
      <c r="X623" s="320">
        <v>1120</v>
      </c>
      <c r="Y623" s="320">
        <v>1137</v>
      </c>
      <c r="Z623" s="320">
        <v>1162</v>
      </c>
      <c r="AA623" s="320">
        <v>1190</v>
      </c>
      <c r="AB623" s="320">
        <v>1222</v>
      </c>
      <c r="AC623" s="320">
        <v>1258</v>
      </c>
    </row>
    <row r="624" spans="1:29" ht="15" x14ac:dyDescent="0.2">
      <c r="A624" t="str">
        <f t="shared" si="11"/>
        <v>Gladsaxe90-94 år</v>
      </c>
      <c r="B624" s="241">
        <v>627</v>
      </c>
      <c r="C624" s="170" t="s">
        <v>163</v>
      </c>
      <c r="D624" s="170" t="s">
        <v>1407</v>
      </c>
      <c r="E624" s="320">
        <v>452</v>
      </c>
      <c r="F624" s="320">
        <v>471</v>
      </c>
      <c r="G624" s="320">
        <v>465</v>
      </c>
      <c r="H624" s="320">
        <v>462</v>
      </c>
      <c r="I624" s="320">
        <v>484</v>
      </c>
      <c r="J624" s="320">
        <v>487</v>
      </c>
      <c r="K624" s="320">
        <v>493</v>
      </c>
      <c r="L624" s="320">
        <v>528</v>
      </c>
      <c r="M624" s="320">
        <v>580</v>
      </c>
      <c r="N624" s="320">
        <v>625</v>
      </c>
      <c r="O624" s="320">
        <v>675</v>
      </c>
      <c r="P624" s="320">
        <v>715</v>
      </c>
      <c r="Q624" s="320">
        <v>754</v>
      </c>
      <c r="R624" s="320">
        <v>758</v>
      </c>
      <c r="S624" s="320">
        <v>764</v>
      </c>
      <c r="T624" s="320">
        <v>763</v>
      </c>
      <c r="U624" s="320">
        <v>760</v>
      </c>
      <c r="V624" s="320">
        <v>759</v>
      </c>
      <c r="W624" s="320">
        <v>771</v>
      </c>
      <c r="X624" s="320">
        <v>796</v>
      </c>
      <c r="Y624" s="320">
        <v>814</v>
      </c>
      <c r="Z624" s="320">
        <v>819</v>
      </c>
      <c r="AA624" s="320">
        <v>840</v>
      </c>
      <c r="AB624" s="320">
        <v>858</v>
      </c>
      <c r="AC624" s="320">
        <v>886</v>
      </c>
    </row>
    <row r="625" spans="1:29" ht="15" x14ac:dyDescent="0.2">
      <c r="A625" t="str">
        <f t="shared" si="11"/>
        <v>Glostrup90-94 år</v>
      </c>
      <c r="B625" s="241">
        <v>628</v>
      </c>
      <c r="C625" s="170" t="s">
        <v>164</v>
      </c>
      <c r="D625" s="170" t="s">
        <v>1407</v>
      </c>
      <c r="E625" s="320">
        <v>176</v>
      </c>
      <c r="F625" s="320">
        <v>185</v>
      </c>
      <c r="G625" s="320">
        <v>198</v>
      </c>
      <c r="H625" s="320">
        <v>208</v>
      </c>
      <c r="I625" s="320">
        <v>216</v>
      </c>
      <c r="J625" s="320">
        <v>219</v>
      </c>
      <c r="K625" s="320">
        <v>205</v>
      </c>
      <c r="L625" s="320">
        <v>213</v>
      </c>
      <c r="M625" s="320">
        <v>223</v>
      </c>
      <c r="N625" s="320">
        <v>242</v>
      </c>
      <c r="O625" s="320">
        <v>263</v>
      </c>
      <c r="P625" s="320">
        <v>293</v>
      </c>
      <c r="Q625" s="320">
        <v>298</v>
      </c>
      <c r="R625" s="320">
        <v>300</v>
      </c>
      <c r="S625" s="320">
        <v>298</v>
      </c>
      <c r="T625" s="320">
        <v>290</v>
      </c>
      <c r="U625" s="320">
        <v>274</v>
      </c>
      <c r="V625" s="320">
        <v>267</v>
      </c>
      <c r="W625" s="320">
        <v>266</v>
      </c>
      <c r="X625" s="320">
        <v>268</v>
      </c>
      <c r="Y625" s="320">
        <v>276</v>
      </c>
      <c r="Z625" s="320">
        <v>280</v>
      </c>
      <c r="AA625" s="320">
        <v>291</v>
      </c>
      <c r="AB625" s="320">
        <v>310</v>
      </c>
      <c r="AC625" s="320">
        <v>315</v>
      </c>
    </row>
    <row r="626" spans="1:29" ht="15" x14ac:dyDescent="0.2">
      <c r="A626" t="str">
        <f t="shared" si="11"/>
        <v>Greve90-94 år</v>
      </c>
      <c r="B626" s="241">
        <v>629</v>
      </c>
      <c r="C626" s="170" t="s">
        <v>178</v>
      </c>
      <c r="D626" s="170" t="s">
        <v>1407</v>
      </c>
      <c r="E626" s="320">
        <v>310</v>
      </c>
      <c r="F626" s="320">
        <v>338</v>
      </c>
      <c r="G626" s="320">
        <v>385</v>
      </c>
      <c r="H626" s="320">
        <v>432</v>
      </c>
      <c r="I626" s="320">
        <v>477</v>
      </c>
      <c r="J626" s="320">
        <v>509</v>
      </c>
      <c r="K626" s="320">
        <v>568</v>
      </c>
      <c r="L626" s="320">
        <v>630</v>
      </c>
      <c r="M626" s="320">
        <v>719</v>
      </c>
      <c r="N626" s="320">
        <v>798</v>
      </c>
      <c r="O626" s="320">
        <v>848</v>
      </c>
      <c r="P626" s="320">
        <v>911</v>
      </c>
      <c r="Q626" s="320">
        <v>939</v>
      </c>
      <c r="R626" s="320">
        <v>920</v>
      </c>
      <c r="S626" s="320">
        <v>884</v>
      </c>
      <c r="T626" s="320">
        <v>859</v>
      </c>
      <c r="U626" s="320">
        <v>817</v>
      </c>
      <c r="V626" s="320">
        <v>780</v>
      </c>
      <c r="W626" s="320">
        <v>764</v>
      </c>
      <c r="X626" s="320">
        <v>761</v>
      </c>
      <c r="Y626" s="320">
        <v>763</v>
      </c>
      <c r="Z626" s="320">
        <v>757</v>
      </c>
      <c r="AA626" s="320">
        <v>767</v>
      </c>
      <c r="AB626" s="320">
        <v>780</v>
      </c>
      <c r="AC626" s="320">
        <v>794</v>
      </c>
    </row>
    <row r="627" spans="1:29" ht="15" x14ac:dyDescent="0.2">
      <c r="A627" t="str">
        <f t="shared" si="11"/>
        <v>Gribskov90-94 år</v>
      </c>
      <c r="B627" s="241">
        <v>630</v>
      </c>
      <c r="C627" s="170" t="s">
        <v>165</v>
      </c>
      <c r="D627" s="170" t="s">
        <v>1407</v>
      </c>
      <c r="E627" s="320">
        <v>310</v>
      </c>
      <c r="F627" s="320">
        <v>329</v>
      </c>
      <c r="G627" s="320">
        <v>379</v>
      </c>
      <c r="H627" s="320">
        <v>429</v>
      </c>
      <c r="I627" s="320">
        <v>464</v>
      </c>
      <c r="J627" s="320">
        <v>513</v>
      </c>
      <c r="K627" s="320">
        <v>552</v>
      </c>
      <c r="L627" s="320">
        <v>623</v>
      </c>
      <c r="M627" s="320">
        <v>691</v>
      </c>
      <c r="N627" s="320">
        <v>785</v>
      </c>
      <c r="O627" s="320">
        <v>876</v>
      </c>
      <c r="P627" s="320">
        <v>948</v>
      </c>
      <c r="Q627" s="320">
        <v>982</v>
      </c>
      <c r="R627" s="320">
        <v>1003</v>
      </c>
      <c r="S627" s="320">
        <v>979</v>
      </c>
      <c r="T627" s="320">
        <v>952</v>
      </c>
      <c r="U627" s="320">
        <v>911</v>
      </c>
      <c r="V627" s="320">
        <v>907</v>
      </c>
      <c r="W627" s="320">
        <v>893</v>
      </c>
      <c r="X627" s="320">
        <v>902</v>
      </c>
      <c r="Y627" s="320">
        <v>915</v>
      </c>
      <c r="Z627" s="320">
        <v>948</v>
      </c>
      <c r="AA627" s="320">
        <v>983</v>
      </c>
      <c r="AB627" s="320">
        <v>1015</v>
      </c>
      <c r="AC627" s="320">
        <v>1050</v>
      </c>
    </row>
    <row r="628" spans="1:29" ht="15" x14ac:dyDescent="0.2">
      <c r="A628" t="str">
        <f t="shared" si="11"/>
        <v>Guldborgsund90-94 år</v>
      </c>
      <c r="B628" s="241">
        <v>631</v>
      </c>
      <c r="C628" s="170" t="s">
        <v>179</v>
      </c>
      <c r="D628" s="170" t="s">
        <v>1407</v>
      </c>
      <c r="E628" s="320">
        <v>531</v>
      </c>
      <c r="F628" s="320">
        <v>559</v>
      </c>
      <c r="G628" s="320">
        <v>590</v>
      </c>
      <c r="H628" s="320">
        <v>625</v>
      </c>
      <c r="I628" s="320">
        <v>653</v>
      </c>
      <c r="J628" s="320">
        <v>684</v>
      </c>
      <c r="K628" s="320">
        <v>718</v>
      </c>
      <c r="L628" s="320">
        <v>759</v>
      </c>
      <c r="M628" s="320">
        <v>822</v>
      </c>
      <c r="N628" s="320">
        <v>897</v>
      </c>
      <c r="O628" s="320">
        <v>975</v>
      </c>
      <c r="P628" s="320">
        <v>1049</v>
      </c>
      <c r="Q628" s="320">
        <v>1103</v>
      </c>
      <c r="R628" s="320">
        <v>1097</v>
      </c>
      <c r="S628" s="320">
        <v>1085</v>
      </c>
      <c r="T628" s="320">
        <v>1073</v>
      </c>
      <c r="U628" s="320">
        <v>1051</v>
      </c>
      <c r="V628" s="320">
        <v>1050</v>
      </c>
      <c r="W628" s="320">
        <v>1057</v>
      </c>
      <c r="X628" s="320">
        <v>1067</v>
      </c>
      <c r="Y628" s="320">
        <v>1084</v>
      </c>
      <c r="Z628" s="320">
        <v>1096</v>
      </c>
      <c r="AA628" s="320">
        <v>1104</v>
      </c>
      <c r="AB628" s="320">
        <v>1129</v>
      </c>
      <c r="AC628" s="320">
        <v>1150</v>
      </c>
    </row>
    <row r="629" spans="1:29" ht="15" x14ac:dyDescent="0.2">
      <c r="A629" t="str">
        <f t="shared" si="11"/>
        <v>Haderslev90-94 år</v>
      </c>
      <c r="B629" s="241">
        <v>632</v>
      </c>
      <c r="C629" s="170" t="s">
        <v>199</v>
      </c>
      <c r="D629" s="170" t="s">
        <v>1407</v>
      </c>
      <c r="E629" s="320">
        <v>470</v>
      </c>
      <c r="F629" s="320">
        <v>479</v>
      </c>
      <c r="G629" s="320">
        <v>517</v>
      </c>
      <c r="H629" s="320">
        <v>542</v>
      </c>
      <c r="I629" s="320">
        <v>561</v>
      </c>
      <c r="J629" s="320">
        <v>574</v>
      </c>
      <c r="K629" s="320">
        <v>600</v>
      </c>
      <c r="L629" s="320">
        <v>622</v>
      </c>
      <c r="M629" s="320">
        <v>656</v>
      </c>
      <c r="N629" s="320">
        <v>700</v>
      </c>
      <c r="O629" s="320">
        <v>763</v>
      </c>
      <c r="P629" s="320">
        <v>799</v>
      </c>
      <c r="Q629" s="320">
        <v>818</v>
      </c>
      <c r="R629" s="320">
        <v>834</v>
      </c>
      <c r="S629" s="320">
        <v>834</v>
      </c>
      <c r="T629" s="320">
        <v>819</v>
      </c>
      <c r="U629" s="320">
        <v>815</v>
      </c>
      <c r="V629" s="320">
        <v>816</v>
      </c>
      <c r="W629" s="320">
        <v>858</v>
      </c>
      <c r="X629" s="320">
        <v>880</v>
      </c>
      <c r="Y629" s="320">
        <v>895</v>
      </c>
      <c r="Z629" s="320">
        <v>925</v>
      </c>
      <c r="AA629" s="320">
        <v>950</v>
      </c>
      <c r="AB629" s="320">
        <v>966</v>
      </c>
      <c r="AC629" s="320">
        <v>986</v>
      </c>
    </row>
    <row r="630" spans="1:29" ht="15" x14ac:dyDescent="0.2">
      <c r="A630" t="str">
        <f t="shared" si="11"/>
        <v>Halsnæs90-94 år</v>
      </c>
      <c r="B630" s="241">
        <v>633</v>
      </c>
      <c r="C630" s="170" t="s">
        <v>276</v>
      </c>
      <c r="D630" s="170" t="s">
        <v>1407</v>
      </c>
      <c r="E630" s="320">
        <v>230</v>
      </c>
      <c r="F630" s="320">
        <v>236</v>
      </c>
      <c r="G630" s="320">
        <v>262</v>
      </c>
      <c r="H630" s="320">
        <v>284</v>
      </c>
      <c r="I630" s="320">
        <v>315</v>
      </c>
      <c r="J630" s="320">
        <v>353</v>
      </c>
      <c r="K630" s="320">
        <v>374</v>
      </c>
      <c r="L630" s="320">
        <v>412</v>
      </c>
      <c r="M630" s="320">
        <v>447</v>
      </c>
      <c r="N630" s="320">
        <v>506</v>
      </c>
      <c r="O630" s="320">
        <v>559</v>
      </c>
      <c r="P630" s="320">
        <v>627</v>
      </c>
      <c r="Q630" s="320">
        <v>651</v>
      </c>
      <c r="R630" s="320">
        <v>666</v>
      </c>
      <c r="S630" s="320">
        <v>659</v>
      </c>
      <c r="T630" s="320">
        <v>650</v>
      </c>
      <c r="U630" s="320">
        <v>630</v>
      </c>
      <c r="V630" s="320">
        <v>628</v>
      </c>
      <c r="W630" s="320">
        <v>635</v>
      </c>
      <c r="X630" s="320">
        <v>645</v>
      </c>
      <c r="Y630" s="320">
        <v>652</v>
      </c>
      <c r="Z630" s="320">
        <v>663</v>
      </c>
      <c r="AA630" s="320">
        <v>686</v>
      </c>
      <c r="AB630" s="320">
        <v>702</v>
      </c>
      <c r="AC630" s="320">
        <v>723</v>
      </c>
    </row>
    <row r="631" spans="1:29" ht="15" x14ac:dyDescent="0.2">
      <c r="A631" t="str">
        <f t="shared" si="11"/>
        <v>Hedensted90-94 år</v>
      </c>
      <c r="B631" s="241">
        <v>634</v>
      </c>
      <c r="C631" s="170" t="s">
        <v>216</v>
      </c>
      <c r="D631" s="170" t="s">
        <v>1407</v>
      </c>
      <c r="E631" s="320">
        <v>343</v>
      </c>
      <c r="F631" s="320">
        <v>356</v>
      </c>
      <c r="G631" s="320">
        <v>380</v>
      </c>
      <c r="H631" s="320">
        <v>390</v>
      </c>
      <c r="I631" s="320">
        <v>400</v>
      </c>
      <c r="J631" s="320">
        <v>415</v>
      </c>
      <c r="K631" s="320">
        <v>435</v>
      </c>
      <c r="L631" s="320">
        <v>479</v>
      </c>
      <c r="M631" s="320">
        <v>524</v>
      </c>
      <c r="N631" s="320">
        <v>568</v>
      </c>
      <c r="O631" s="320">
        <v>616</v>
      </c>
      <c r="P631" s="320">
        <v>674</v>
      </c>
      <c r="Q631" s="320">
        <v>694</v>
      </c>
      <c r="R631" s="320">
        <v>717</v>
      </c>
      <c r="S631" s="320">
        <v>704</v>
      </c>
      <c r="T631" s="320">
        <v>706</v>
      </c>
      <c r="U631" s="320">
        <v>685</v>
      </c>
      <c r="V631" s="320">
        <v>695</v>
      </c>
      <c r="W631" s="320">
        <v>696</v>
      </c>
      <c r="X631" s="320">
        <v>714</v>
      </c>
      <c r="Y631" s="320">
        <v>734</v>
      </c>
      <c r="Z631" s="320">
        <v>775</v>
      </c>
      <c r="AA631" s="320">
        <v>785</v>
      </c>
      <c r="AB631" s="320">
        <v>811</v>
      </c>
      <c r="AC631" s="320">
        <v>833</v>
      </c>
    </row>
    <row r="632" spans="1:29" ht="15" x14ac:dyDescent="0.2">
      <c r="A632" t="str">
        <f t="shared" si="11"/>
        <v>Helsingør90-94 år</v>
      </c>
      <c r="B632" s="241">
        <v>635</v>
      </c>
      <c r="C632" s="170" t="s">
        <v>166</v>
      </c>
      <c r="D632" s="170" t="s">
        <v>1407</v>
      </c>
      <c r="E632" s="320">
        <v>510</v>
      </c>
      <c r="F632" s="320">
        <v>534</v>
      </c>
      <c r="G632" s="320">
        <v>568</v>
      </c>
      <c r="H632" s="320">
        <v>631</v>
      </c>
      <c r="I632" s="320">
        <v>688</v>
      </c>
      <c r="J632" s="320">
        <v>764</v>
      </c>
      <c r="K632" s="320">
        <v>832</v>
      </c>
      <c r="L632" s="320">
        <v>913</v>
      </c>
      <c r="M632" s="320">
        <v>962</v>
      </c>
      <c r="N632" s="320">
        <v>1076</v>
      </c>
      <c r="O632" s="320">
        <v>1159</v>
      </c>
      <c r="P632" s="320">
        <v>1261</v>
      </c>
      <c r="Q632" s="320">
        <v>1307</v>
      </c>
      <c r="R632" s="320">
        <v>1311</v>
      </c>
      <c r="S632" s="320">
        <v>1285</v>
      </c>
      <c r="T632" s="320">
        <v>1246</v>
      </c>
      <c r="U632" s="320">
        <v>1206</v>
      </c>
      <c r="V632" s="320">
        <v>1175</v>
      </c>
      <c r="W632" s="320">
        <v>1190</v>
      </c>
      <c r="X632" s="320">
        <v>1208</v>
      </c>
      <c r="Y632" s="320">
        <v>1256</v>
      </c>
      <c r="Z632" s="320">
        <v>1294</v>
      </c>
      <c r="AA632" s="320">
        <v>1327</v>
      </c>
      <c r="AB632" s="320">
        <v>1352</v>
      </c>
      <c r="AC632" s="320">
        <v>1375</v>
      </c>
    </row>
    <row r="633" spans="1:29" ht="15" x14ac:dyDescent="0.2">
      <c r="A633" t="str">
        <f t="shared" si="11"/>
        <v>Herlev90-94 år</v>
      </c>
      <c r="B633" s="241">
        <v>636</v>
      </c>
      <c r="C633" s="170" t="s">
        <v>167</v>
      </c>
      <c r="D633" s="170" t="s">
        <v>1407</v>
      </c>
      <c r="E633" s="320">
        <v>241</v>
      </c>
      <c r="F633" s="320">
        <v>253</v>
      </c>
      <c r="G633" s="320">
        <v>268</v>
      </c>
      <c r="H633" s="320">
        <v>273</v>
      </c>
      <c r="I633" s="320">
        <v>285</v>
      </c>
      <c r="J633" s="320">
        <v>301</v>
      </c>
      <c r="K633" s="320">
        <v>316</v>
      </c>
      <c r="L633" s="320">
        <v>343</v>
      </c>
      <c r="M633" s="320">
        <v>353</v>
      </c>
      <c r="N633" s="320">
        <v>376</v>
      </c>
      <c r="O633" s="320">
        <v>390</v>
      </c>
      <c r="P633" s="320">
        <v>410</v>
      </c>
      <c r="Q633" s="320">
        <v>424</v>
      </c>
      <c r="R633" s="320">
        <v>443</v>
      </c>
      <c r="S633" s="320">
        <v>434</v>
      </c>
      <c r="T633" s="320">
        <v>447</v>
      </c>
      <c r="U633" s="320">
        <v>445</v>
      </c>
      <c r="V633" s="320">
        <v>457</v>
      </c>
      <c r="W633" s="320">
        <v>465</v>
      </c>
      <c r="X633" s="320">
        <v>480</v>
      </c>
      <c r="Y633" s="320">
        <v>483</v>
      </c>
      <c r="Z633" s="320">
        <v>500</v>
      </c>
      <c r="AA633" s="320">
        <v>510</v>
      </c>
      <c r="AB633" s="320">
        <v>531</v>
      </c>
      <c r="AC633" s="320">
        <v>542</v>
      </c>
    </row>
    <row r="634" spans="1:29" ht="15" x14ac:dyDescent="0.2">
      <c r="A634" t="str">
        <f t="shared" si="11"/>
        <v>Herning90-94 år</v>
      </c>
      <c r="B634" s="241">
        <v>637</v>
      </c>
      <c r="C634" s="170" t="s">
        <v>217</v>
      </c>
      <c r="D634" s="170" t="s">
        <v>1407</v>
      </c>
      <c r="E634" s="320">
        <v>630</v>
      </c>
      <c r="F634" s="320">
        <v>678</v>
      </c>
      <c r="G634" s="320">
        <v>723</v>
      </c>
      <c r="H634" s="320">
        <v>780</v>
      </c>
      <c r="I634" s="320">
        <v>827</v>
      </c>
      <c r="J634" s="320">
        <v>874</v>
      </c>
      <c r="K634" s="320">
        <v>906</v>
      </c>
      <c r="L634" s="320">
        <v>981</v>
      </c>
      <c r="M634" s="320">
        <v>1036</v>
      </c>
      <c r="N634" s="320">
        <v>1103</v>
      </c>
      <c r="O634" s="320">
        <v>1187</v>
      </c>
      <c r="P634" s="320">
        <v>1283</v>
      </c>
      <c r="Q634" s="320">
        <v>1333</v>
      </c>
      <c r="R634" s="320">
        <v>1377</v>
      </c>
      <c r="S634" s="320">
        <v>1384</v>
      </c>
      <c r="T634" s="320">
        <v>1383</v>
      </c>
      <c r="U634" s="320">
        <v>1365</v>
      </c>
      <c r="V634" s="320">
        <v>1364</v>
      </c>
      <c r="W634" s="320">
        <v>1399</v>
      </c>
      <c r="X634" s="320">
        <v>1415</v>
      </c>
      <c r="Y634" s="320">
        <v>1430</v>
      </c>
      <c r="Z634" s="320">
        <v>1453</v>
      </c>
      <c r="AA634" s="320">
        <v>1492</v>
      </c>
      <c r="AB634" s="320">
        <v>1519</v>
      </c>
      <c r="AC634" s="320">
        <v>1556</v>
      </c>
    </row>
    <row r="635" spans="1:29" ht="15" x14ac:dyDescent="0.2">
      <c r="A635" t="str">
        <f t="shared" si="11"/>
        <v>Hillerød90-94 år</v>
      </c>
      <c r="B635" s="241">
        <v>638</v>
      </c>
      <c r="C635" s="170" t="s">
        <v>168</v>
      </c>
      <c r="D635" s="170" t="s">
        <v>1407</v>
      </c>
      <c r="E635" s="320">
        <v>329</v>
      </c>
      <c r="F635" s="320">
        <v>363</v>
      </c>
      <c r="G635" s="320">
        <v>426</v>
      </c>
      <c r="H635" s="320">
        <v>470</v>
      </c>
      <c r="I635" s="320">
        <v>515</v>
      </c>
      <c r="J635" s="320">
        <v>545</v>
      </c>
      <c r="K635" s="320">
        <v>576</v>
      </c>
      <c r="L635" s="320">
        <v>617</v>
      </c>
      <c r="M635" s="320">
        <v>657</v>
      </c>
      <c r="N635" s="320">
        <v>715</v>
      </c>
      <c r="O635" s="320">
        <v>765</v>
      </c>
      <c r="P635" s="320">
        <v>840</v>
      </c>
      <c r="Q635" s="320">
        <v>883</v>
      </c>
      <c r="R635" s="320">
        <v>899</v>
      </c>
      <c r="S635" s="320">
        <v>876</v>
      </c>
      <c r="T635" s="320">
        <v>865</v>
      </c>
      <c r="U635" s="320">
        <v>843</v>
      </c>
      <c r="V635" s="320">
        <v>819</v>
      </c>
      <c r="W635" s="320">
        <v>816</v>
      </c>
      <c r="X635" s="320">
        <v>825</v>
      </c>
      <c r="Y635" s="320">
        <v>843</v>
      </c>
      <c r="Z635" s="320">
        <v>868</v>
      </c>
      <c r="AA635" s="320">
        <v>902</v>
      </c>
      <c r="AB635" s="320">
        <v>935</v>
      </c>
      <c r="AC635" s="320">
        <v>979</v>
      </c>
    </row>
    <row r="636" spans="1:29" ht="15" x14ac:dyDescent="0.2">
      <c r="A636" t="str">
        <f t="shared" si="11"/>
        <v>Hjørring90-94 år</v>
      </c>
      <c r="B636" s="241">
        <v>639</v>
      </c>
      <c r="C636" s="170" t="s">
        <v>235</v>
      </c>
      <c r="D636" s="170" t="s">
        <v>1407</v>
      </c>
      <c r="E636" s="320">
        <v>588</v>
      </c>
      <c r="F636" s="320">
        <v>593</v>
      </c>
      <c r="G636" s="320">
        <v>609</v>
      </c>
      <c r="H636" s="320">
        <v>630</v>
      </c>
      <c r="I636" s="320">
        <v>675</v>
      </c>
      <c r="J636" s="320">
        <v>692</v>
      </c>
      <c r="K636" s="320">
        <v>717</v>
      </c>
      <c r="L636" s="320">
        <v>753</v>
      </c>
      <c r="M636" s="320">
        <v>803</v>
      </c>
      <c r="N636" s="320">
        <v>871</v>
      </c>
      <c r="O636" s="320">
        <v>945</v>
      </c>
      <c r="P636" s="320">
        <v>1000</v>
      </c>
      <c r="Q636" s="320">
        <v>1038</v>
      </c>
      <c r="R636" s="320">
        <v>1072</v>
      </c>
      <c r="S636" s="320">
        <v>1070</v>
      </c>
      <c r="T636" s="320">
        <v>1060</v>
      </c>
      <c r="U636" s="320">
        <v>1063</v>
      </c>
      <c r="V636" s="320">
        <v>1071</v>
      </c>
      <c r="W636" s="320">
        <v>1083</v>
      </c>
      <c r="X636" s="320">
        <v>1100</v>
      </c>
      <c r="Y636" s="320">
        <v>1135</v>
      </c>
      <c r="Z636" s="320">
        <v>1170</v>
      </c>
      <c r="AA636" s="320">
        <v>1189</v>
      </c>
      <c r="AB636" s="320">
        <v>1212</v>
      </c>
      <c r="AC636" s="320">
        <v>1230</v>
      </c>
    </row>
    <row r="637" spans="1:29" ht="15" x14ac:dyDescent="0.2">
      <c r="A637" t="str">
        <f t="shared" si="11"/>
        <v>Holbæk90-94 år</v>
      </c>
      <c r="B637" s="241">
        <v>640</v>
      </c>
      <c r="C637" s="170" t="s">
        <v>180</v>
      </c>
      <c r="D637" s="170" t="s">
        <v>1407</v>
      </c>
      <c r="E637" s="320">
        <v>439</v>
      </c>
      <c r="F637" s="320">
        <v>467</v>
      </c>
      <c r="G637" s="320">
        <v>504</v>
      </c>
      <c r="H637" s="320">
        <v>550</v>
      </c>
      <c r="I637" s="320">
        <v>589</v>
      </c>
      <c r="J637" s="320">
        <v>634</v>
      </c>
      <c r="K637" s="320">
        <v>675</v>
      </c>
      <c r="L637" s="320">
        <v>736</v>
      </c>
      <c r="M637" s="320">
        <v>806</v>
      </c>
      <c r="N637" s="320">
        <v>895</v>
      </c>
      <c r="O637" s="320">
        <v>977</v>
      </c>
      <c r="P637" s="320">
        <v>1078</v>
      </c>
      <c r="Q637" s="320">
        <v>1138</v>
      </c>
      <c r="R637" s="320">
        <v>1170</v>
      </c>
      <c r="S637" s="320">
        <v>1166</v>
      </c>
      <c r="T637" s="320">
        <v>1185</v>
      </c>
      <c r="U637" s="320">
        <v>1160</v>
      </c>
      <c r="V637" s="320">
        <v>1181</v>
      </c>
      <c r="W637" s="320">
        <v>1198</v>
      </c>
      <c r="X637" s="320">
        <v>1205</v>
      </c>
      <c r="Y637" s="320">
        <v>1221</v>
      </c>
      <c r="Z637" s="320">
        <v>1248</v>
      </c>
      <c r="AA637" s="320">
        <v>1267</v>
      </c>
      <c r="AB637" s="320">
        <v>1299</v>
      </c>
      <c r="AC637" s="320">
        <v>1352</v>
      </c>
    </row>
    <row r="638" spans="1:29" ht="15" x14ac:dyDescent="0.2">
      <c r="A638" t="str">
        <f t="shared" ref="A638:A700" si="12">C638&amp;D638</f>
        <v>Holstebro90-94 år</v>
      </c>
      <c r="B638" s="241">
        <v>641</v>
      </c>
      <c r="C638" s="170" t="s">
        <v>218</v>
      </c>
      <c r="D638" s="170" t="s">
        <v>1407</v>
      </c>
      <c r="E638" s="320">
        <v>409</v>
      </c>
      <c r="F638" s="320">
        <v>457</v>
      </c>
      <c r="G638" s="320">
        <v>485</v>
      </c>
      <c r="H638" s="320">
        <v>513</v>
      </c>
      <c r="I638" s="320">
        <v>549</v>
      </c>
      <c r="J638" s="320">
        <v>572</v>
      </c>
      <c r="K638" s="320">
        <v>577</v>
      </c>
      <c r="L638" s="320">
        <v>619</v>
      </c>
      <c r="M638" s="320">
        <v>652</v>
      </c>
      <c r="N638" s="320">
        <v>690</v>
      </c>
      <c r="O638" s="320">
        <v>753</v>
      </c>
      <c r="P638" s="320">
        <v>827</v>
      </c>
      <c r="Q638" s="320">
        <v>870</v>
      </c>
      <c r="R638" s="320">
        <v>878</v>
      </c>
      <c r="S638" s="320">
        <v>888</v>
      </c>
      <c r="T638" s="320">
        <v>897</v>
      </c>
      <c r="U638" s="320">
        <v>882</v>
      </c>
      <c r="V638" s="320">
        <v>895</v>
      </c>
      <c r="W638" s="320">
        <v>933</v>
      </c>
      <c r="X638" s="320">
        <v>949</v>
      </c>
      <c r="Y638" s="320">
        <v>951</v>
      </c>
      <c r="Z638" s="320">
        <v>987</v>
      </c>
      <c r="AA638" s="320">
        <v>988</v>
      </c>
      <c r="AB638" s="320">
        <v>985</v>
      </c>
      <c r="AC638" s="320">
        <v>1006</v>
      </c>
    </row>
    <row r="639" spans="1:29" ht="15" x14ac:dyDescent="0.2">
      <c r="A639" t="str">
        <f t="shared" si="12"/>
        <v>Horsens90-94 år</v>
      </c>
      <c r="B639" s="241">
        <v>642</v>
      </c>
      <c r="C639" s="170" t="s">
        <v>219</v>
      </c>
      <c r="D639" s="170" t="s">
        <v>1407</v>
      </c>
      <c r="E639" s="320">
        <v>558</v>
      </c>
      <c r="F639" s="320">
        <v>591</v>
      </c>
      <c r="G639" s="320">
        <v>642</v>
      </c>
      <c r="H639" s="320">
        <v>682</v>
      </c>
      <c r="I639" s="320">
        <v>721</v>
      </c>
      <c r="J639" s="320">
        <v>754</v>
      </c>
      <c r="K639" s="320">
        <v>793</v>
      </c>
      <c r="L639" s="320">
        <v>839</v>
      </c>
      <c r="M639" s="320">
        <v>924</v>
      </c>
      <c r="N639" s="320">
        <v>1034</v>
      </c>
      <c r="O639" s="320">
        <v>1137</v>
      </c>
      <c r="P639" s="320">
        <v>1244</v>
      </c>
      <c r="Q639" s="320">
        <v>1329</v>
      </c>
      <c r="R639" s="320">
        <v>1358</v>
      </c>
      <c r="S639" s="320">
        <v>1370</v>
      </c>
      <c r="T639" s="320">
        <v>1365</v>
      </c>
      <c r="U639" s="320">
        <v>1374</v>
      </c>
      <c r="V639" s="320">
        <v>1392</v>
      </c>
      <c r="W639" s="320">
        <v>1412</v>
      </c>
      <c r="X639" s="320">
        <v>1442</v>
      </c>
      <c r="Y639" s="320">
        <v>1469</v>
      </c>
      <c r="Z639" s="320">
        <v>1489</v>
      </c>
      <c r="AA639" s="320">
        <v>1520</v>
      </c>
      <c r="AB639" s="320">
        <v>1555</v>
      </c>
      <c r="AC639" s="320">
        <v>1578</v>
      </c>
    </row>
    <row r="640" spans="1:29" ht="15" x14ac:dyDescent="0.2">
      <c r="A640" t="str">
        <f t="shared" si="12"/>
        <v>Hvidovre90-94 år</v>
      </c>
      <c r="B640" s="241">
        <v>643</v>
      </c>
      <c r="C640" s="170" t="s">
        <v>169</v>
      </c>
      <c r="D640" s="170" t="s">
        <v>1407</v>
      </c>
      <c r="E640" s="320">
        <v>306</v>
      </c>
      <c r="F640" s="320">
        <v>322</v>
      </c>
      <c r="G640" s="320">
        <v>346</v>
      </c>
      <c r="H640" s="320">
        <v>370</v>
      </c>
      <c r="I640" s="320">
        <v>384</v>
      </c>
      <c r="J640" s="320">
        <v>420</v>
      </c>
      <c r="K640" s="320">
        <v>454</v>
      </c>
      <c r="L640" s="320">
        <v>475</v>
      </c>
      <c r="M640" s="320">
        <v>494</v>
      </c>
      <c r="N640" s="320">
        <v>538</v>
      </c>
      <c r="O640" s="320">
        <v>565</v>
      </c>
      <c r="P640" s="320">
        <v>604</v>
      </c>
      <c r="Q640" s="320">
        <v>609</v>
      </c>
      <c r="R640" s="320">
        <v>618</v>
      </c>
      <c r="S640" s="320">
        <v>604</v>
      </c>
      <c r="T640" s="320">
        <v>620</v>
      </c>
      <c r="U640" s="320">
        <v>601</v>
      </c>
      <c r="V640" s="320">
        <v>604</v>
      </c>
      <c r="W640" s="320">
        <v>618</v>
      </c>
      <c r="X640" s="320">
        <v>625</v>
      </c>
      <c r="Y640" s="320">
        <v>640</v>
      </c>
      <c r="Z640" s="320">
        <v>684</v>
      </c>
      <c r="AA640" s="320">
        <v>707</v>
      </c>
      <c r="AB640" s="320">
        <v>736</v>
      </c>
      <c r="AC640" s="320">
        <v>745</v>
      </c>
    </row>
    <row r="641" spans="1:29" ht="15" x14ac:dyDescent="0.2">
      <c r="A641" t="str">
        <f t="shared" si="12"/>
        <v>Høje-Taastrup90-94 år</v>
      </c>
      <c r="B641" s="241">
        <v>644</v>
      </c>
      <c r="C641" s="170" t="s">
        <v>19</v>
      </c>
      <c r="D641" s="170" t="s">
        <v>1407</v>
      </c>
      <c r="E641" s="320">
        <v>261</v>
      </c>
      <c r="F641" s="320">
        <v>273</v>
      </c>
      <c r="G641" s="320">
        <v>300</v>
      </c>
      <c r="H641" s="320">
        <v>335</v>
      </c>
      <c r="I641" s="320">
        <v>376</v>
      </c>
      <c r="J641" s="320">
        <v>397</v>
      </c>
      <c r="K641" s="320">
        <v>424</v>
      </c>
      <c r="L641" s="320">
        <v>471</v>
      </c>
      <c r="M641" s="320">
        <v>508</v>
      </c>
      <c r="N641" s="320">
        <v>562</v>
      </c>
      <c r="O641" s="320">
        <v>614</v>
      </c>
      <c r="P641" s="320">
        <v>661</v>
      </c>
      <c r="Q641" s="320">
        <v>665</v>
      </c>
      <c r="R641" s="320">
        <v>666</v>
      </c>
      <c r="S641" s="320">
        <v>642</v>
      </c>
      <c r="T641" s="320">
        <v>620</v>
      </c>
      <c r="U641" s="320">
        <v>590</v>
      </c>
      <c r="V641" s="320">
        <v>581</v>
      </c>
      <c r="W641" s="320">
        <v>576</v>
      </c>
      <c r="X641" s="320">
        <v>576</v>
      </c>
      <c r="Y641" s="320">
        <v>593</v>
      </c>
      <c r="Z641" s="320">
        <v>615</v>
      </c>
      <c r="AA641" s="320">
        <v>629</v>
      </c>
      <c r="AB641" s="320">
        <v>643</v>
      </c>
      <c r="AC641" s="320">
        <v>671</v>
      </c>
    </row>
    <row r="642" spans="1:29" ht="15" x14ac:dyDescent="0.2">
      <c r="A642" t="str">
        <f t="shared" si="12"/>
        <v>Hørsholm90-94 år</v>
      </c>
      <c r="B642" s="241">
        <v>645</v>
      </c>
      <c r="C642" s="170" t="s">
        <v>170</v>
      </c>
      <c r="D642" s="170" t="s">
        <v>1407</v>
      </c>
      <c r="E642" s="320">
        <v>303</v>
      </c>
      <c r="F642" s="320">
        <v>310</v>
      </c>
      <c r="G642" s="320">
        <v>353</v>
      </c>
      <c r="H642" s="320">
        <v>369</v>
      </c>
      <c r="I642" s="320">
        <v>397</v>
      </c>
      <c r="J642" s="320">
        <v>422</v>
      </c>
      <c r="K642" s="320">
        <v>437</v>
      </c>
      <c r="L642" s="320">
        <v>457</v>
      </c>
      <c r="M642" s="320">
        <v>506</v>
      </c>
      <c r="N642" s="320">
        <v>536</v>
      </c>
      <c r="O642" s="320">
        <v>573</v>
      </c>
      <c r="P642" s="320">
        <v>617</v>
      </c>
      <c r="Q642" s="320">
        <v>638</v>
      </c>
      <c r="R642" s="320">
        <v>614</v>
      </c>
      <c r="S642" s="320">
        <v>600</v>
      </c>
      <c r="T642" s="320">
        <v>584</v>
      </c>
      <c r="U642" s="320">
        <v>551</v>
      </c>
      <c r="V642" s="320">
        <v>533</v>
      </c>
      <c r="W642" s="320">
        <v>523</v>
      </c>
      <c r="X642" s="320">
        <v>522</v>
      </c>
      <c r="Y642" s="320">
        <v>531</v>
      </c>
      <c r="Z642" s="320">
        <v>532</v>
      </c>
      <c r="AA642" s="320">
        <v>545</v>
      </c>
      <c r="AB642" s="320">
        <v>551</v>
      </c>
      <c r="AC642" s="320">
        <v>572</v>
      </c>
    </row>
    <row r="643" spans="1:29" ht="15" x14ac:dyDescent="0.2">
      <c r="A643" t="str">
        <f t="shared" si="12"/>
        <v>Ikast-Brande90-94 år</v>
      </c>
      <c r="B643" s="241">
        <v>646</v>
      </c>
      <c r="C643" s="170" t="s">
        <v>220</v>
      </c>
      <c r="D643" s="170" t="s">
        <v>1407</v>
      </c>
      <c r="E643" s="320">
        <v>271</v>
      </c>
      <c r="F643" s="320">
        <v>288</v>
      </c>
      <c r="G643" s="320">
        <v>316</v>
      </c>
      <c r="H643" s="320">
        <v>336</v>
      </c>
      <c r="I643" s="320">
        <v>355</v>
      </c>
      <c r="J643" s="320">
        <v>366</v>
      </c>
      <c r="K643" s="320">
        <v>395</v>
      </c>
      <c r="L643" s="320">
        <v>432</v>
      </c>
      <c r="M643" s="320">
        <v>464</v>
      </c>
      <c r="N643" s="320">
        <v>494</v>
      </c>
      <c r="O643" s="320">
        <v>554</v>
      </c>
      <c r="P643" s="320">
        <v>600</v>
      </c>
      <c r="Q643" s="320">
        <v>626</v>
      </c>
      <c r="R643" s="320">
        <v>643</v>
      </c>
      <c r="S643" s="320">
        <v>642</v>
      </c>
      <c r="T643" s="320">
        <v>639</v>
      </c>
      <c r="U643" s="320">
        <v>626</v>
      </c>
      <c r="V643" s="320">
        <v>632</v>
      </c>
      <c r="W643" s="320">
        <v>634</v>
      </c>
      <c r="X643" s="320">
        <v>638</v>
      </c>
      <c r="Y643" s="320">
        <v>655</v>
      </c>
      <c r="Z643" s="320">
        <v>678</v>
      </c>
      <c r="AA643" s="320">
        <v>684</v>
      </c>
      <c r="AB643" s="320">
        <v>706</v>
      </c>
      <c r="AC643" s="320">
        <v>719</v>
      </c>
    </row>
    <row r="644" spans="1:29" ht="15" x14ac:dyDescent="0.2">
      <c r="A644" t="str">
        <f t="shared" si="12"/>
        <v>Ishøj90-94 år</v>
      </c>
      <c r="B644" s="241">
        <v>647</v>
      </c>
      <c r="C644" s="170" t="s">
        <v>171</v>
      </c>
      <c r="D644" s="170" t="s">
        <v>1407</v>
      </c>
      <c r="E644" s="320">
        <v>83</v>
      </c>
      <c r="F644" s="320">
        <v>91</v>
      </c>
      <c r="G644" s="320">
        <v>100</v>
      </c>
      <c r="H644" s="320">
        <v>118</v>
      </c>
      <c r="I644" s="320">
        <v>129</v>
      </c>
      <c r="J644" s="320">
        <v>142</v>
      </c>
      <c r="K644" s="320">
        <v>156</v>
      </c>
      <c r="L644" s="320">
        <v>177</v>
      </c>
      <c r="M644" s="320">
        <v>186</v>
      </c>
      <c r="N644" s="320">
        <v>203</v>
      </c>
      <c r="O644" s="320">
        <v>233</v>
      </c>
      <c r="P644" s="320">
        <v>263</v>
      </c>
      <c r="Q644" s="320">
        <v>274</v>
      </c>
      <c r="R644" s="320">
        <v>284</v>
      </c>
      <c r="S644" s="320">
        <v>284</v>
      </c>
      <c r="T644" s="320">
        <v>276</v>
      </c>
      <c r="U644" s="320">
        <v>258</v>
      </c>
      <c r="V644" s="320">
        <v>247</v>
      </c>
      <c r="W644" s="320">
        <v>245</v>
      </c>
      <c r="X644" s="320">
        <v>244</v>
      </c>
      <c r="Y644" s="320">
        <v>242</v>
      </c>
      <c r="Z644" s="320">
        <v>245</v>
      </c>
      <c r="AA644" s="320">
        <v>250</v>
      </c>
      <c r="AB644" s="320">
        <v>257</v>
      </c>
      <c r="AC644" s="320">
        <v>268</v>
      </c>
    </row>
    <row r="645" spans="1:29" ht="15" x14ac:dyDescent="0.2">
      <c r="A645" t="str">
        <f t="shared" si="12"/>
        <v>Jammerbugt90-94 år</v>
      </c>
      <c r="B645" s="241">
        <v>648</v>
      </c>
      <c r="C645" s="170" t="s">
        <v>236</v>
      </c>
      <c r="D645" s="170" t="s">
        <v>1407</v>
      </c>
      <c r="E645" s="320">
        <v>287</v>
      </c>
      <c r="F645" s="320">
        <v>293</v>
      </c>
      <c r="G645" s="320">
        <v>327</v>
      </c>
      <c r="H645" s="320">
        <v>334</v>
      </c>
      <c r="I645" s="320">
        <v>361</v>
      </c>
      <c r="J645" s="320">
        <v>385</v>
      </c>
      <c r="K645" s="320">
        <v>421</v>
      </c>
      <c r="L645" s="320">
        <v>453</v>
      </c>
      <c r="M645" s="320">
        <v>504</v>
      </c>
      <c r="N645" s="320">
        <v>561</v>
      </c>
      <c r="O645" s="320">
        <v>612</v>
      </c>
      <c r="P645" s="320">
        <v>651</v>
      </c>
      <c r="Q645" s="320">
        <v>682</v>
      </c>
      <c r="R645" s="320">
        <v>691</v>
      </c>
      <c r="S645" s="320">
        <v>676</v>
      </c>
      <c r="T645" s="320">
        <v>680</v>
      </c>
      <c r="U645" s="320">
        <v>676</v>
      </c>
      <c r="V645" s="320">
        <v>677</v>
      </c>
      <c r="W645" s="320">
        <v>692</v>
      </c>
      <c r="X645" s="320">
        <v>704</v>
      </c>
      <c r="Y645" s="320">
        <v>703</v>
      </c>
      <c r="Z645" s="320">
        <v>711</v>
      </c>
      <c r="AA645" s="320">
        <v>724</v>
      </c>
      <c r="AB645" s="320">
        <v>736</v>
      </c>
      <c r="AC645" s="320">
        <v>732</v>
      </c>
    </row>
    <row r="646" spans="1:29" ht="15" x14ac:dyDescent="0.2">
      <c r="A646" t="str">
        <f t="shared" si="12"/>
        <v>Kalundborg90-94 år</v>
      </c>
      <c r="B646" s="241">
        <v>649</v>
      </c>
      <c r="C646" s="170" t="s">
        <v>181</v>
      </c>
      <c r="D646" s="170" t="s">
        <v>1407</v>
      </c>
      <c r="E646" s="320">
        <v>349</v>
      </c>
      <c r="F646" s="320">
        <v>358</v>
      </c>
      <c r="G646" s="320">
        <v>380</v>
      </c>
      <c r="H646" s="320">
        <v>409</v>
      </c>
      <c r="I646" s="320">
        <v>439</v>
      </c>
      <c r="J646" s="320">
        <v>462</v>
      </c>
      <c r="K646" s="320">
        <v>502</v>
      </c>
      <c r="L646" s="320">
        <v>529</v>
      </c>
      <c r="M646" s="320">
        <v>578</v>
      </c>
      <c r="N646" s="320">
        <v>610</v>
      </c>
      <c r="O646" s="320">
        <v>666</v>
      </c>
      <c r="P646" s="320">
        <v>746</v>
      </c>
      <c r="Q646" s="320">
        <v>774</v>
      </c>
      <c r="R646" s="320">
        <v>771</v>
      </c>
      <c r="S646" s="320">
        <v>770</v>
      </c>
      <c r="T646" s="320">
        <v>751</v>
      </c>
      <c r="U646" s="320">
        <v>720</v>
      </c>
      <c r="V646" s="320">
        <v>723</v>
      </c>
      <c r="W646" s="320">
        <v>725</v>
      </c>
      <c r="X646" s="320">
        <v>731</v>
      </c>
      <c r="Y646" s="320">
        <v>745</v>
      </c>
      <c r="Z646" s="320">
        <v>769</v>
      </c>
      <c r="AA646" s="320">
        <v>794</v>
      </c>
      <c r="AB646" s="320">
        <v>802</v>
      </c>
      <c r="AC646" s="320">
        <v>807</v>
      </c>
    </row>
    <row r="647" spans="1:29" ht="15" x14ac:dyDescent="0.2">
      <c r="A647" t="str">
        <f t="shared" si="12"/>
        <v>Kerteminde90-94 år</v>
      </c>
      <c r="B647" s="241">
        <v>650</v>
      </c>
      <c r="C647" s="170" t="s">
        <v>200</v>
      </c>
      <c r="D647" s="170" t="s">
        <v>1407</v>
      </c>
      <c r="E647" s="320">
        <v>243</v>
      </c>
      <c r="F647" s="320">
        <v>257</v>
      </c>
      <c r="G647" s="320">
        <v>261</v>
      </c>
      <c r="H647" s="320">
        <v>273</v>
      </c>
      <c r="I647" s="320">
        <v>290</v>
      </c>
      <c r="J647" s="320">
        <v>298</v>
      </c>
      <c r="K647" s="320">
        <v>308</v>
      </c>
      <c r="L647" s="320">
        <v>320</v>
      </c>
      <c r="M647" s="320">
        <v>353</v>
      </c>
      <c r="N647" s="320">
        <v>378</v>
      </c>
      <c r="O647" s="320">
        <v>409</v>
      </c>
      <c r="P647" s="320">
        <v>427</v>
      </c>
      <c r="Q647" s="320">
        <v>445</v>
      </c>
      <c r="R647" s="320">
        <v>443</v>
      </c>
      <c r="S647" s="320">
        <v>436</v>
      </c>
      <c r="T647" s="320">
        <v>439</v>
      </c>
      <c r="U647" s="320">
        <v>432</v>
      </c>
      <c r="V647" s="320">
        <v>432</v>
      </c>
      <c r="W647" s="320">
        <v>437</v>
      </c>
      <c r="X647" s="320">
        <v>428</v>
      </c>
      <c r="Y647" s="320">
        <v>438</v>
      </c>
      <c r="Z647" s="320">
        <v>449</v>
      </c>
      <c r="AA647" s="320">
        <v>447</v>
      </c>
      <c r="AB647" s="320">
        <v>455</v>
      </c>
      <c r="AC647" s="320">
        <v>471</v>
      </c>
    </row>
    <row r="648" spans="1:29" ht="15" x14ac:dyDescent="0.2">
      <c r="A648" t="str">
        <f t="shared" si="12"/>
        <v>Kolding90-94 år</v>
      </c>
      <c r="B648" s="241">
        <v>651</v>
      </c>
      <c r="C648" s="170" t="s">
        <v>201</v>
      </c>
      <c r="D648" s="170" t="s">
        <v>1407</v>
      </c>
      <c r="E648" s="320">
        <v>565</v>
      </c>
      <c r="F648" s="320">
        <v>632</v>
      </c>
      <c r="G648" s="320">
        <v>659</v>
      </c>
      <c r="H648" s="320">
        <v>696</v>
      </c>
      <c r="I648" s="320">
        <v>745</v>
      </c>
      <c r="J648" s="320">
        <v>785</v>
      </c>
      <c r="K648" s="320">
        <v>856</v>
      </c>
      <c r="L648" s="320">
        <v>914</v>
      </c>
      <c r="M648" s="320">
        <v>943</v>
      </c>
      <c r="N648" s="320">
        <v>1023</v>
      </c>
      <c r="O648" s="320">
        <v>1100</v>
      </c>
      <c r="P648" s="320">
        <v>1193</v>
      </c>
      <c r="Q648" s="320">
        <v>1247</v>
      </c>
      <c r="R648" s="320">
        <v>1289</v>
      </c>
      <c r="S648" s="320">
        <v>1265</v>
      </c>
      <c r="T648" s="320">
        <v>1252</v>
      </c>
      <c r="U648" s="320">
        <v>1213</v>
      </c>
      <c r="V648" s="320">
        <v>1231</v>
      </c>
      <c r="W648" s="320">
        <v>1253</v>
      </c>
      <c r="X648" s="320">
        <v>1281</v>
      </c>
      <c r="Y648" s="320">
        <v>1327</v>
      </c>
      <c r="Z648" s="320">
        <v>1368</v>
      </c>
      <c r="AA648" s="320">
        <v>1413</v>
      </c>
      <c r="AB648" s="320">
        <v>1429</v>
      </c>
      <c r="AC648" s="320">
        <v>1460</v>
      </c>
    </row>
    <row r="649" spans="1:29" ht="15" x14ac:dyDescent="0.2">
      <c r="A649" t="str">
        <f t="shared" si="12"/>
        <v>København90-94 år</v>
      </c>
      <c r="B649" s="241">
        <v>652</v>
      </c>
      <c r="C649" s="170" t="s">
        <v>150</v>
      </c>
      <c r="D649" s="170" t="s">
        <v>1407</v>
      </c>
      <c r="E649" s="320">
        <v>1679</v>
      </c>
      <c r="F649" s="320">
        <v>1752</v>
      </c>
      <c r="G649" s="320">
        <v>1822</v>
      </c>
      <c r="H649" s="320">
        <v>1969</v>
      </c>
      <c r="I649" s="320">
        <v>2140</v>
      </c>
      <c r="J649" s="320">
        <v>2296</v>
      </c>
      <c r="K649" s="320">
        <v>2419</v>
      </c>
      <c r="L649" s="320">
        <v>2654</v>
      </c>
      <c r="M649" s="320">
        <v>2916</v>
      </c>
      <c r="N649" s="320">
        <v>3180</v>
      </c>
      <c r="O649" s="320">
        <v>3476</v>
      </c>
      <c r="P649" s="320">
        <v>3774</v>
      </c>
      <c r="Q649" s="320">
        <v>4003</v>
      </c>
      <c r="R649" s="320">
        <v>4112</v>
      </c>
      <c r="S649" s="320">
        <v>4101</v>
      </c>
      <c r="T649" s="320">
        <v>4134</v>
      </c>
      <c r="U649" s="320">
        <v>4112</v>
      </c>
      <c r="V649" s="320">
        <v>4116</v>
      </c>
      <c r="W649" s="320">
        <v>4192</v>
      </c>
      <c r="X649" s="320">
        <v>4280</v>
      </c>
      <c r="Y649" s="320">
        <v>4366</v>
      </c>
      <c r="Z649" s="320">
        <v>4513</v>
      </c>
      <c r="AA649" s="320">
        <v>4623</v>
      </c>
      <c r="AB649" s="320">
        <v>4762</v>
      </c>
      <c r="AC649" s="320">
        <v>4913</v>
      </c>
    </row>
    <row r="650" spans="1:29" ht="15" x14ac:dyDescent="0.2">
      <c r="A650" t="str">
        <f t="shared" si="12"/>
        <v>Køge90-94 år</v>
      </c>
      <c r="B650" s="241">
        <v>653</v>
      </c>
      <c r="C650" s="170" t="s">
        <v>182</v>
      </c>
      <c r="D650" s="170" t="s">
        <v>1407</v>
      </c>
      <c r="E650" s="320">
        <v>355</v>
      </c>
      <c r="F650" s="320">
        <v>387</v>
      </c>
      <c r="G650" s="320">
        <v>419</v>
      </c>
      <c r="H650" s="320">
        <v>455</v>
      </c>
      <c r="I650" s="320">
        <v>507</v>
      </c>
      <c r="J650" s="320">
        <v>559</v>
      </c>
      <c r="K650" s="320">
        <v>591</v>
      </c>
      <c r="L650" s="320">
        <v>648</v>
      </c>
      <c r="M650" s="320">
        <v>739</v>
      </c>
      <c r="N650" s="320">
        <v>821</v>
      </c>
      <c r="O650" s="320">
        <v>891</v>
      </c>
      <c r="P650" s="320">
        <v>972</v>
      </c>
      <c r="Q650" s="320">
        <v>1027</v>
      </c>
      <c r="R650" s="320">
        <v>1006</v>
      </c>
      <c r="S650" s="320">
        <v>971</v>
      </c>
      <c r="T650" s="320">
        <v>936</v>
      </c>
      <c r="U650" s="320">
        <v>890</v>
      </c>
      <c r="V650" s="320">
        <v>851</v>
      </c>
      <c r="W650" s="320">
        <v>835</v>
      </c>
      <c r="X650" s="320">
        <v>829</v>
      </c>
      <c r="Y650" s="320">
        <v>855</v>
      </c>
      <c r="Z650" s="320">
        <v>874</v>
      </c>
      <c r="AA650" s="320">
        <v>911</v>
      </c>
      <c r="AB650" s="320">
        <v>932</v>
      </c>
      <c r="AC650" s="320">
        <v>969</v>
      </c>
    </row>
    <row r="651" spans="1:29" ht="15" x14ac:dyDescent="0.2">
      <c r="A651" t="str">
        <f t="shared" si="12"/>
        <v>Langeland90-94 år</v>
      </c>
      <c r="B651" s="241">
        <v>654</v>
      </c>
      <c r="C651" s="170" t="s">
        <v>202</v>
      </c>
      <c r="D651" s="170" t="s">
        <v>1407</v>
      </c>
      <c r="E651" s="320">
        <v>153</v>
      </c>
      <c r="F651" s="320">
        <v>157</v>
      </c>
      <c r="G651" s="320">
        <v>179</v>
      </c>
      <c r="H651" s="320">
        <v>176</v>
      </c>
      <c r="I651" s="320">
        <v>176</v>
      </c>
      <c r="J651" s="320">
        <v>179</v>
      </c>
      <c r="K651" s="320">
        <v>183</v>
      </c>
      <c r="L651" s="320">
        <v>191</v>
      </c>
      <c r="M651" s="320">
        <v>214</v>
      </c>
      <c r="N651" s="320">
        <v>227</v>
      </c>
      <c r="O651" s="320">
        <v>248</v>
      </c>
      <c r="P651" s="320">
        <v>272</v>
      </c>
      <c r="Q651" s="320">
        <v>278</v>
      </c>
      <c r="R651" s="320">
        <v>285</v>
      </c>
      <c r="S651" s="320">
        <v>301</v>
      </c>
      <c r="T651" s="320">
        <v>291</v>
      </c>
      <c r="U651" s="320">
        <v>283</v>
      </c>
      <c r="V651" s="320">
        <v>287</v>
      </c>
      <c r="W651" s="320">
        <v>298</v>
      </c>
      <c r="X651" s="320">
        <v>293</v>
      </c>
      <c r="Y651" s="320">
        <v>308</v>
      </c>
      <c r="Z651" s="320">
        <v>318</v>
      </c>
      <c r="AA651" s="320">
        <v>328</v>
      </c>
      <c r="AB651" s="320">
        <v>326</v>
      </c>
      <c r="AC651" s="320">
        <v>326</v>
      </c>
    </row>
    <row r="652" spans="1:29" ht="15" x14ac:dyDescent="0.2">
      <c r="A652" t="str">
        <f t="shared" si="12"/>
        <v>Lejre90-94 år</v>
      </c>
      <c r="B652" s="241">
        <v>655</v>
      </c>
      <c r="C652" s="170" t="s">
        <v>183</v>
      </c>
      <c r="D652" s="170" t="s">
        <v>1407</v>
      </c>
      <c r="E652" s="320">
        <v>186</v>
      </c>
      <c r="F652" s="320">
        <v>193</v>
      </c>
      <c r="G652" s="320">
        <v>217</v>
      </c>
      <c r="H652" s="320">
        <v>241</v>
      </c>
      <c r="I652" s="320">
        <v>246</v>
      </c>
      <c r="J652" s="320">
        <v>263</v>
      </c>
      <c r="K652" s="320">
        <v>276</v>
      </c>
      <c r="L652" s="320">
        <v>297</v>
      </c>
      <c r="M652" s="320">
        <v>328</v>
      </c>
      <c r="N652" s="320">
        <v>369</v>
      </c>
      <c r="O652" s="320">
        <v>408</v>
      </c>
      <c r="P652" s="320">
        <v>449</v>
      </c>
      <c r="Q652" s="320">
        <v>474</v>
      </c>
      <c r="R652" s="320">
        <v>482</v>
      </c>
      <c r="S652" s="320">
        <v>478</v>
      </c>
      <c r="T652" s="320">
        <v>467</v>
      </c>
      <c r="U652" s="320">
        <v>459</v>
      </c>
      <c r="V652" s="320">
        <v>436</v>
      </c>
      <c r="W652" s="320">
        <v>433</v>
      </c>
      <c r="X652" s="320">
        <v>435</v>
      </c>
      <c r="Y652" s="320">
        <v>441</v>
      </c>
      <c r="Z652" s="320">
        <v>444</v>
      </c>
      <c r="AA652" s="320">
        <v>459</v>
      </c>
      <c r="AB652" s="320">
        <v>470</v>
      </c>
      <c r="AC652" s="320">
        <v>476</v>
      </c>
    </row>
    <row r="653" spans="1:29" ht="15" x14ac:dyDescent="0.2">
      <c r="A653" t="str">
        <f t="shared" si="12"/>
        <v>Lemvig90-94 år</v>
      </c>
      <c r="B653" s="241">
        <v>656</v>
      </c>
      <c r="C653" s="170" t="s">
        <v>221</v>
      </c>
      <c r="D653" s="170" t="s">
        <v>1407</v>
      </c>
      <c r="E653" s="320">
        <v>163</v>
      </c>
      <c r="F653" s="320">
        <v>172</v>
      </c>
      <c r="G653" s="320">
        <v>187</v>
      </c>
      <c r="H653" s="320">
        <v>199</v>
      </c>
      <c r="I653" s="320">
        <v>212</v>
      </c>
      <c r="J653" s="320">
        <v>229</v>
      </c>
      <c r="K653" s="320">
        <v>245</v>
      </c>
      <c r="L653" s="320">
        <v>265</v>
      </c>
      <c r="M653" s="320">
        <v>273</v>
      </c>
      <c r="N653" s="320">
        <v>280</v>
      </c>
      <c r="O653" s="320">
        <v>297</v>
      </c>
      <c r="P653" s="320">
        <v>320</v>
      </c>
      <c r="Q653" s="320">
        <v>335</v>
      </c>
      <c r="R653" s="320">
        <v>345</v>
      </c>
      <c r="S653" s="320">
        <v>348</v>
      </c>
      <c r="T653" s="320">
        <v>340</v>
      </c>
      <c r="U653" s="320">
        <v>330</v>
      </c>
      <c r="V653" s="320">
        <v>325</v>
      </c>
      <c r="W653" s="320">
        <v>327</v>
      </c>
      <c r="X653" s="320">
        <v>328</v>
      </c>
      <c r="Y653" s="320">
        <v>348</v>
      </c>
      <c r="Z653" s="320">
        <v>360</v>
      </c>
      <c r="AA653" s="320">
        <v>363</v>
      </c>
      <c r="AB653" s="320">
        <v>372</v>
      </c>
      <c r="AC653" s="320">
        <v>376</v>
      </c>
    </row>
    <row r="654" spans="1:29" ht="15" x14ac:dyDescent="0.2">
      <c r="A654" t="str">
        <f t="shared" si="12"/>
        <v>Lolland90-94 år</v>
      </c>
      <c r="B654" s="241">
        <v>657</v>
      </c>
      <c r="C654" s="170" t="s">
        <v>184</v>
      </c>
      <c r="D654" s="170" t="s">
        <v>1407</v>
      </c>
      <c r="E654" s="320">
        <v>362</v>
      </c>
      <c r="F654" s="320">
        <v>389</v>
      </c>
      <c r="G654" s="320">
        <v>415</v>
      </c>
      <c r="H654" s="320">
        <v>435</v>
      </c>
      <c r="I654" s="320">
        <v>451</v>
      </c>
      <c r="J654" s="320">
        <v>472</v>
      </c>
      <c r="K654" s="320">
        <v>499</v>
      </c>
      <c r="L654" s="320">
        <v>516</v>
      </c>
      <c r="M654" s="320">
        <v>548</v>
      </c>
      <c r="N654" s="320">
        <v>608</v>
      </c>
      <c r="O654" s="320">
        <v>645</v>
      </c>
      <c r="P654" s="320">
        <v>692</v>
      </c>
      <c r="Q654" s="320">
        <v>726</v>
      </c>
      <c r="R654" s="320">
        <v>738</v>
      </c>
      <c r="S654" s="320">
        <v>734</v>
      </c>
      <c r="T654" s="320">
        <v>724</v>
      </c>
      <c r="U654" s="320">
        <v>724</v>
      </c>
      <c r="V654" s="320">
        <v>725</v>
      </c>
      <c r="W654" s="320">
        <v>728</v>
      </c>
      <c r="X654" s="320">
        <v>728</v>
      </c>
      <c r="Y654" s="320">
        <v>732</v>
      </c>
      <c r="Z654" s="320">
        <v>749</v>
      </c>
      <c r="AA654" s="320">
        <v>753</v>
      </c>
      <c r="AB654" s="320">
        <v>753</v>
      </c>
      <c r="AC654" s="320">
        <v>774</v>
      </c>
    </row>
    <row r="655" spans="1:29" ht="15" x14ac:dyDescent="0.2">
      <c r="A655" t="str">
        <f t="shared" si="12"/>
        <v>Lyngby-Taarbæk90-94 år</v>
      </c>
      <c r="B655" s="241">
        <v>658</v>
      </c>
      <c r="C655" s="170" t="s">
        <v>172</v>
      </c>
      <c r="D655" s="170" t="s">
        <v>1407</v>
      </c>
      <c r="E655" s="320">
        <v>446</v>
      </c>
      <c r="F655" s="320">
        <v>441</v>
      </c>
      <c r="G655" s="320">
        <v>462</v>
      </c>
      <c r="H655" s="320">
        <v>484</v>
      </c>
      <c r="I655" s="320">
        <v>498</v>
      </c>
      <c r="J655" s="320">
        <v>507</v>
      </c>
      <c r="K655" s="320">
        <v>510</v>
      </c>
      <c r="L655" s="320">
        <v>535</v>
      </c>
      <c r="M655" s="320">
        <v>572</v>
      </c>
      <c r="N655" s="320">
        <v>611</v>
      </c>
      <c r="O655" s="320">
        <v>663</v>
      </c>
      <c r="P655" s="320">
        <v>733</v>
      </c>
      <c r="Q655" s="320">
        <v>771</v>
      </c>
      <c r="R655" s="320">
        <v>771</v>
      </c>
      <c r="S655" s="320">
        <v>759</v>
      </c>
      <c r="T655" s="320">
        <v>748</v>
      </c>
      <c r="U655" s="320">
        <v>720</v>
      </c>
      <c r="V655" s="320">
        <v>717</v>
      </c>
      <c r="W655" s="320">
        <v>730</v>
      </c>
      <c r="X655" s="320">
        <v>737</v>
      </c>
      <c r="Y655" s="320">
        <v>750</v>
      </c>
      <c r="Z655" s="320">
        <v>771</v>
      </c>
      <c r="AA655" s="320">
        <v>791</v>
      </c>
      <c r="AB655" s="320">
        <v>798</v>
      </c>
      <c r="AC655" s="320">
        <v>812</v>
      </c>
    </row>
    <row r="656" spans="1:29" ht="15" x14ac:dyDescent="0.2">
      <c r="A656" t="str">
        <f t="shared" si="12"/>
        <v>Læsø90-94 år</v>
      </c>
      <c r="B656" s="241">
        <v>659</v>
      </c>
      <c r="C656" s="170" t="s">
        <v>237</v>
      </c>
      <c r="D656" s="170" t="s">
        <v>1407</v>
      </c>
      <c r="E656" s="320">
        <v>18</v>
      </c>
      <c r="F656" s="320">
        <v>23</v>
      </c>
      <c r="G656" s="320">
        <v>32</v>
      </c>
      <c r="H656" s="320">
        <v>31</v>
      </c>
      <c r="I656" s="320">
        <v>33</v>
      </c>
      <c r="J656" s="320">
        <v>36</v>
      </c>
      <c r="K656" s="320">
        <v>35</v>
      </c>
      <c r="L656" s="320">
        <v>34</v>
      </c>
      <c r="M656" s="320">
        <v>38</v>
      </c>
      <c r="N656" s="320">
        <v>41</v>
      </c>
      <c r="O656" s="320">
        <v>42</v>
      </c>
      <c r="P656" s="320">
        <v>48</v>
      </c>
      <c r="Q656" s="320">
        <v>53</v>
      </c>
      <c r="R656" s="320">
        <v>56</v>
      </c>
      <c r="S656" s="320">
        <v>56</v>
      </c>
      <c r="T656" s="320">
        <v>56</v>
      </c>
      <c r="U656" s="320">
        <v>52</v>
      </c>
      <c r="V656" s="320">
        <v>49</v>
      </c>
      <c r="W656" s="320">
        <v>50</v>
      </c>
      <c r="X656" s="320">
        <v>48</v>
      </c>
      <c r="Y656" s="320">
        <v>46</v>
      </c>
      <c r="Z656" s="320">
        <v>48</v>
      </c>
      <c r="AA656" s="320">
        <v>48</v>
      </c>
      <c r="AB656" s="320">
        <v>50</v>
      </c>
      <c r="AC656" s="320">
        <v>51</v>
      </c>
    </row>
    <row r="657" spans="1:29" ht="15" x14ac:dyDescent="0.2">
      <c r="A657" t="str">
        <f t="shared" si="12"/>
        <v>Mariagerfjord90-94 år</v>
      </c>
      <c r="B657" s="241">
        <v>660</v>
      </c>
      <c r="C657" s="170" t="s">
        <v>238</v>
      </c>
      <c r="D657" s="170" t="s">
        <v>1407</v>
      </c>
      <c r="E657" s="320">
        <v>325</v>
      </c>
      <c r="F657" s="320">
        <v>330</v>
      </c>
      <c r="G657" s="320">
        <v>375</v>
      </c>
      <c r="H657" s="320">
        <v>381</v>
      </c>
      <c r="I657" s="320">
        <v>395</v>
      </c>
      <c r="J657" s="320">
        <v>405</v>
      </c>
      <c r="K657" s="320">
        <v>432</v>
      </c>
      <c r="L657" s="320">
        <v>449</v>
      </c>
      <c r="M657" s="320">
        <v>494</v>
      </c>
      <c r="N657" s="320">
        <v>528</v>
      </c>
      <c r="O657" s="320">
        <v>581</v>
      </c>
      <c r="P657" s="320">
        <v>617</v>
      </c>
      <c r="Q657" s="320">
        <v>655</v>
      </c>
      <c r="R657" s="320">
        <v>656</v>
      </c>
      <c r="S657" s="320">
        <v>660</v>
      </c>
      <c r="T657" s="320">
        <v>659</v>
      </c>
      <c r="U657" s="320">
        <v>668</v>
      </c>
      <c r="V657" s="320">
        <v>662</v>
      </c>
      <c r="W657" s="320">
        <v>687</v>
      </c>
      <c r="X657" s="320">
        <v>709</v>
      </c>
      <c r="Y657" s="320">
        <v>715</v>
      </c>
      <c r="Z657" s="320">
        <v>737</v>
      </c>
      <c r="AA657" s="320">
        <v>759</v>
      </c>
      <c r="AB657" s="320">
        <v>790</v>
      </c>
      <c r="AC657" s="320">
        <v>783</v>
      </c>
    </row>
    <row r="658" spans="1:29" ht="15" x14ac:dyDescent="0.2">
      <c r="A658" t="str">
        <f t="shared" si="12"/>
        <v>Middelfart90-94 år</v>
      </c>
      <c r="B658" s="241">
        <v>661</v>
      </c>
      <c r="C658" s="170" t="s">
        <v>203</v>
      </c>
      <c r="D658" s="170" t="s">
        <v>1407</v>
      </c>
      <c r="E658" s="320">
        <v>294</v>
      </c>
      <c r="F658" s="320">
        <v>314</v>
      </c>
      <c r="G658" s="320">
        <v>340</v>
      </c>
      <c r="H658" s="320">
        <v>372</v>
      </c>
      <c r="I658" s="320">
        <v>408</v>
      </c>
      <c r="J658" s="320">
        <v>450</v>
      </c>
      <c r="K658" s="320">
        <v>462</v>
      </c>
      <c r="L658" s="320">
        <v>499</v>
      </c>
      <c r="M658" s="320">
        <v>541</v>
      </c>
      <c r="N658" s="320">
        <v>596</v>
      </c>
      <c r="O658" s="320">
        <v>653</v>
      </c>
      <c r="P658" s="320">
        <v>728</v>
      </c>
      <c r="Q658" s="320">
        <v>761</v>
      </c>
      <c r="R658" s="320">
        <v>791</v>
      </c>
      <c r="S658" s="320">
        <v>781</v>
      </c>
      <c r="T658" s="320">
        <v>767</v>
      </c>
      <c r="U658" s="320">
        <v>746</v>
      </c>
      <c r="V658" s="320">
        <v>747</v>
      </c>
      <c r="W658" s="320">
        <v>757</v>
      </c>
      <c r="X658" s="320">
        <v>772</v>
      </c>
      <c r="Y658" s="320">
        <v>797</v>
      </c>
      <c r="Z658" s="320">
        <v>807</v>
      </c>
      <c r="AA658" s="320">
        <v>825</v>
      </c>
      <c r="AB658" s="320">
        <v>840</v>
      </c>
      <c r="AC658" s="320">
        <v>856</v>
      </c>
    </row>
    <row r="659" spans="1:29" ht="15" x14ac:dyDescent="0.2">
      <c r="A659" t="str">
        <f t="shared" si="12"/>
        <v>Morsø90-94 år</v>
      </c>
      <c r="B659" s="241">
        <v>662</v>
      </c>
      <c r="C659" s="170" t="s">
        <v>239</v>
      </c>
      <c r="D659" s="170" t="s">
        <v>1407</v>
      </c>
      <c r="E659" s="320">
        <v>200</v>
      </c>
      <c r="F659" s="320">
        <v>202</v>
      </c>
      <c r="G659" s="320">
        <v>199</v>
      </c>
      <c r="H659" s="320">
        <v>206</v>
      </c>
      <c r="I659" s="320">
        <v>224</v>
      </c>
      <c r="J659" s="320">
        <v>238</v>
      </c>
      <c r="K659" s="320">
        <v>245</v>
      </c>
      <c r="L659" s="320">
        <v>261</v>
      </c>
      <c r="M659" s="320">
        <v>263</v>
      </c>
      <c r="N659" s="320">
        <v>274</v>
      </c>
      <c r="O659" s="320">
        <v>291</v>
      </c>
      <c r="P659" s="320">
        <v>314</v>
      </c>
      <c r="Q659" s="320">
        <v>331</v>
      </c>
      <c r="R659" s="320">
        <v>351</v>
      </c>
      <c r="S659" s="320">
        <v>354</v>
      </c>
      <c r="T659" s="320">
        <v>358</v>
      </c>
      <c r="U659" s="320">
        <v>348</v>
      </c>
      <c r="V659" s="320">
        <v>338</v>
      </c>
      <c r="W659" s="320">
        <v>338</v>
      </c>
      <c r="X659" s="320">
        <v>351</v>
      </c>
      <c r="Y659" s="320">
        <v>350</v>
      </c>
      <c r="Z659" s="320">
        <v>354</v>
      </c>
      <c r="AA659" s="320">
        <v>374</v>
      </c>
      <c r="AB659" s="320">
        <v>382</v>
      </c>
      <c r="AC659" s="320">
        <v>383</v>
      </c>
    </row>
    <row r="660" spans="1:29" ht="15" x14ac:dyDescent="0.2">
      <c r="A660" t="str">
        <f t="shared" si="12"/>
        <v>Norddjurs90-94 år</v>
      </c>
      <c r="B660" s="241">
        <v>663</v>
      </c>
      <c r="C660" s="170" t="s">
        <v>222</v>
      </c>
      <c r="D660" s="170" t="s">
        <v>1407</v>
      </c>
      <c r="E660" s="320">
        <v>304</v>
      </c>
      <c r="F660" s="320">
        <v>329</v>
      </c>
      <c r="G660" s="320">
        <v>359</v>
      </c>
      <c r="H660" s="320">
        <v>377</v>
      </c>
      <c r="I660" s="320">
        <v>393</v>
      </c>
      <c r="J660" s="320">
        <v>420</v>
      </c>
      <c r="K660" s="320">
        <v>435</v>
      </c>
      <c r="L660" s="320">
        <v>457</v>
      </c>
      <c r="M660" s="320">
        <v>499</v>
      </c>
      <c r="N660" s="320">
        <v>540</v>
      </c>
      <c r="O660" s="320">
        <v>576</v>
      </c>
      <c r="P660" s="320">
        <v>629</v>
      </c>
      <c r="Q660" s="320">
        <v>659</v>
      </c>
      <c r="R660" s="320">
        <v>668</v>
      </c>
      <c r="S660" s="320">
        <v>678</v>
      </c>
      <c r="T660" s="320">
        <v>684</v>
      </c>
      <c r="U660" s="320">
        <v>690</v>
      </c>
      <c r="V660" s="320">
        <v>696</v>
      </c>
      <c r="W660" s="320">
        <v>700</v>
      </c>
      <c r="X660" s="320">
        <v>724</v>
      </c>
      <c r="Y660" s="320">
        <v>749</v>
      </c>
      <c r="Z660" s="320">
        <v>761</v>
      </c>
      <c r="AA660" s="320">
        <v>775</v>
      </c>
      <c r="AB660" s="320">
        <v>803</v>
      </c>
      <c r="AC660" s="320">
        <v>801</v>
      </c>
    </row>
    <row r="661" spans="1:29" ht="15" x14ac:dyDescent="0.2">
      <c r="A661" t="str">
        <f t="shared" si="12"/>
        <v>Nordfyns90-94 år</v>
      </c>
      <c r="B661" s="241">
        <v>664</v>
      </c>
      <c r="C661" s="170" t="s">
        <v>204</v>
      </c>
      <c r="D661" s="170" t="s">
        <v>1407</v>
      </c>
      <c r="E661" s="320">
        <v>235</v>
      </c>
      <c r="F661" s="320">
        <v>245</v>
      </c>
      <c r="G661" s="320">
        <v>247</v>
      </c>
      <c r="H661" s="320">
        <v>268</v>
      </c>
      <c r="I661" s="320">
        <v>272</v>
      </c>
      <c r="J661" s="320">
        <v>294</v>
      </c>
      <c r="K661" s="320">
        <v>328</v>
      </c>
      <c r="L661" s="320">
        <v>353</v>
      </c>
      <c r="M661" s="320">
        <v>379</v>
      </c>
      <c r="N661" s="320">
        <v>412</v>
      </c>
      <c r="O661" s="320">
        <v>445</v>
      </c>
      <c r="P661" s="320">
        <v>460</v>
      </c>
      <c r="Q661" s="320">
        <v>475</v>
      </c>
      <c r="R661" s="320">
        <v>485</v>
      </c>
      <c r="S661" s="320">
        <v>482</v>
      </c>
      <c r="T661" s="320">
        <v>480</v>
      </c>
      <c r="U661" s="320">
        <v>473</v>
      </c>
      <c r="V661" s="320">
        <v>464</v>
      </c>
      <c r="W661" s="320">
        <v>465</v>
      </c>
      <c r="X661" s="320">
        <v>479</v>
      </c>
      <c r="Y661" s="320">
        <v>491</v>
      </c>
      <c r="Z661" s="320">
        <v>503</v>
      </c>
      <c r="AA661" s="320">
        <v>516</v>
      </c>
      <c r="AB661" s="320">
        <v>537</v>
      </c>
      <c r="AC661" s="320">
        <v>543</v>
      </c>
    </row>
    <row r="662" spans="1:29" ht="15" x14ac:dyDescent="0.2">
      <c r="A662" t="str">
        <f t="shared" si="12"/>
        <v>Nyborg90-94 år</v>
      </c>
      <c r="B662" s="241">
        <v>665</v>
      </c>
      <c r="C662" s="170" t="s">
        <v>205</v>
      </c>
      <c r="D662" s="170" t="s">
        <v>1407</v>
      </c>
      <c r="E662" s="320">
        <v>258</v>
      </c>
      <c r="F662" s="320">
        <v>276</v>
      </c>
      <c r="G662" s="320">
        <v>298</v>
      </c>
      <c r="H662" s="320">
        <v>322</v>
      </c>
      <c r="I662" s="320">
        <v>334</v>
      </c>
      <c r="J662" s="320">
        <v>356</v>
      </c>
      <c r="K662" s="320">
        <v>392</v>
      </c>
      <c r="L662" s="320">
        <v>414</v>
      </c>
      <c r="M662" s="320">
        <v>430</v>
      </c>
      <c r="N662" s="320">
        <v>484</v>
      </c>
      <c r="O662" s="320">
        <v>511</v>
      </c>
      <c r="P662" s="320">
        <v>546</v>
      </c>
      <c r="Q662" s="320">
        <v>569</v>
      </c>
      <c r="R662" s="320">
        <v>594</v>
      </c>
      <c r="S662" s="320">
        <v>582</v>
      </c>
      <c r="T662" s="320">
        <v>583</v>
      </c>
      <c r="U662" s="320">
        <v>578</v>
      </c>
      <c r="V662" s="320">
        <v>565</v>
      </c>
      <c r="W662" s="320">
        <v>568</v>
      </c>
      <c r="X662" s="320">
        <v>582</v>
      </c>
      <c r="Y662" s="320">
        <v>599</v>
      </c>
      <c r="Z662" s="320">
        <v>622</v>
      </c>
      <c r="AA662" s="320">
        <v>632</v>
      </c>
      <c r="AB662" s="320">
        <v>646</v>
      </c>
      <c r="AC662" s="320">
        <v>655</v>
      </c>
    </row>
    <row r="663" spans="1:29" ht="15" x14ac:dyDescent="0.2">
      <c r="A663" t="str">
        <f t="shared" si="12"/>
        <v>Næstved90-94 år</v>
      </c>
      <c r="B663" s="241">
        <v>666</v>
      </c>
      <c r="C663" s="170" t="s">
        <v>185</v>
      </c>
      <c r="D663" s="170" t="s">
        <v>1407</v>
      </c>
      <c r="E663" s="320">
        <v>569</v>
      </c>
      <c r="F663" s="320">
        <v>613</v>
      </c>
      <c r="G663" s="320">
        <v>659</v>
      </c>
      <c r="H663" s="320">
        <v>730</v>
      </c>
      <c r="I663" s="320">
        <v>754</v>
      </c>
      <c r="J663" s="320">
        <v>791</v>
      </c>
      <c r="K663" s="320">
        <v>838</v>
      </c>
      <c r="L663" s="320">
        <v>916</v>
      </c>
      <c r="M663" s="320">
        <v>968</v>
      </c>
      <c r="N663" s="320">
        <v>1049</v>
      </c>
      <c r="O663" s="320">
        <v>1125</v>
      </c>
      <c r="P663" s="320">
        <v>1218</v>
      </c>
      <c r="Q663" s="320">
        <v>1279</v>
      </c>
      <c r="R663" s="320">
        <v>1295</v>
      </c>
      <c r="S663" s="320">
        <v>1314</v>
      </c>
      <c r="T663" s="320">
        <v>1304</v>
      </c>
      <c r="U663" s="320">
        <v>1286</v>
      </c>
      <c r="V663" s="320">
        <v>1293</v>
      </c>
      <c r="W663" s="320">
        <v>1323</v>
      </c>
      <c r="X663" s="320">
        <v>1326</v>
      </c>
      <c r="Y663" s="320">
        <v>1368</v>
      </c>
      <c r="Z663" s="320">
        <v>1397</v>
      </c>
      <c r="AA663" s="320">
        <v>1421</v>
      </c>
      <c r="AB663" s="320">
        <v>1456</v>
      </c>
      <c r="AC663" s="320">
        <v>1488</v>
      </c>
    </row>
    <row r="664" spans="1:29" ht="15" x14ac:dyDescent="0.2">
      <c r="A664" t="str">
        <f t="shared" si="12"/>
        <v>Odder90-94 år</v>
      </c>
      <c r="B664" s="241">
        <v>667</v>
      </c>
      <c r="C664" s="170" t="s">
        <v>223</v>
      </c>
      <c r="D664" s="170" t="s">
        <v>1407</v>
      </c>
      <c r="E664" s="320">
        <v>205</v>
      </c>
      <c r="F664" s="320">
        <v>208</v>
      </c>
      <c r="G664" s="320">
        <v>231</v>
      </c>
      <c r="H664" s="320">
        <v>246</v>
      </c>
      <c r="I664" s="320">
        <v>263</v>
      </c>
      <c r="J664" s="320">
        <v>271</v>
      </c>
      <c r="K664" s="320">
        <v>273</v>
      </c>
      <c r="L664" s="320">
        <v>287</v>
      </c>
      <c r="M664" s="320">
        <v>308</v>
      </c>
      <c r="N664" s="320">
        <v>330</v>
      </c>
      <c r="O664" s="320">
        <v>364</v>
      </c>
      <c r="P664" s="320">
        <v>410</v>
      </c>
      <c r="Q664" s="320">
        <v>444</v>
      </c>
      <c r="R664" s="320">
        <v>457</v>
      </c>
      <c r="S664" s="320">
        <v>464</v>
      </c>
      <c r="T664" s="320">
        <v>475</v>
      </c>
      <c r="U664" s="320">
        <v>480</v>
      </c>
      <c r="V664" s="320">
        <v>470</v>
      </c>
      <c r="W664" s="320">
        <v>475</v>
      </c>
      <c r="X664" s="320">
        <v>486</v>
      </c>
      <c r="Y664" s="320">
        <v>480</v>
      </c>
      <c r="Z664" s="320">
        <v>491</v>
      </c>
      <c r="AA664" s="320">
        <v>506</v>
      </c>
      <c r="AB664" s="320">
        <v>516</v>
      </c>
      <c r="AC664" s="320">
        <v>530</v>
      </c>
    </row>
    <row r="665" spans="1:29" ht="15" x14ac:dyDescent="0.2">
      <c r="A665" t="str">
        <f t="shared" si="12"/>
        <v>Odense90-94 år</v>
      </c>
      <c r="B665" s="241">
        <v>668</v>
      </c>
      <c r="C665" s="170" t="s">
        <v>206</v>
      </c>
      <c r="D665" s="170" t="s">
        <v>1407</v>
      </c>
      <c r="E665" s="320">
        <v>1238</v>
      </c>
      <c r="F665" s="320">
        <v>1297</v>
      </c>
      <c r="G665" s="320">
        <v>1418</v>
      </c>
      <c r="H665" s="320">
        <v>1527</v>
      </c>
      <c r="I665" s="320">
        <v>1611</v>
      </c>
      <c r="J665" s="320">
        <v>1658</v>
      </c>
      <c r="K665" s="320">
        <v>1735</v>
      </c>
      <c r="L665" s="320">
        <v>1823</v>
      </c>
      <c r="M665" s="320">
        <v>1940</v>
      </c>
      <c r="N665" s="320">
        <v>2104</v>
      </c>
      <c r="O665" s="320">
        <v>2290</v>
      </c>
      <c r="P665" s="320">
        <v>2444</v>
      </c>
      <c r="Q665" s="320">
        <v>2557</v>
      </c>
      <c r="R665" s="320">
        <v>2599</v>
      </c>
      <c r="S665" s="320">
        <v>2590</v>
      </c>
      <c r="T665" s="320">
        <v>2581</v>
      </c>
      <c r="U665" s="320">
        <v>2545</v>
      </c>
      <c r="V665" s="320">
        <v>2514</v>
      </c>
      <c r="W665" s="320">
        <v>2538</v>
      </c>
      <c r="X665" s="320">
        <v>2579</v>
      </c>
      <c r="Y665" s="320">
        <v>2679</v>
      </c>
      <c r="Z665" s="320">
        <v>2773</v>
      </c>
      <c r="AA665" s="320">
        <v>2842</v>
      </c>
      <c r="AB665" s="320">
        <v>2908</v>
      </c>
      <c r="AC665" s="320">
        <v>2977</v>
      </c>
    </row>
    <row r="666" spans="1:29" ht="15" x14ac:dyDescent="0.2">
      <c r="A666" t="str">
        <f t="shared" si="12"/>
        <v>Odsherred90-94 år</v>
      </c>
      <c r="B666" s="241">
        <v>669</v>
      </c>
      <c r="C666" s="170" t="s">
        <v>186</v>
      </c>
      <c r="D666" s="170" t="s">
        <v>1407</v>
      </c>
      <c r="E666" s="320">
        <v>283</v>
      </c>
      <c r="F666" s="320">
        <v>321</v>
      </c>
      <c r="G666" s="320">
        <v>333</v>
      </c>
      <c r="H666" s="320">
        <v>365</v>
      </c>
      <c r="I666" s="320">
        <v>395</v>
      </c>
      <c r="J666" s="320">
        <v>424</v>
      </c>
      <c r="K666" s="320">
        <v>440</v>
      </c>
      <c r="L666" s="320">
        <v>479</v>
      </c>
      <c r="M666" s="320">
        <v>517</v>
      </c>
      <c r="N666" s="320">
        <v>558</v>
      </c>
      <c r="O666" s="320">
        <v>607</v>
      </c>
      <c r="P666" s="320">
        <v>661</v>
      </c>
      <c r="Q666" s="320">
        <v>714</v>
      </c>
      <c r="R666" s="320">
        <v>733</v>
      </c>
      <c r="S666" s="320">
        <v>739</v>
      </c>
      <c r="T666" s="320">
        <v>722</v>
      </c>
      <c r="U666" s="320">
        <v>711</v>
      </c>
      <c r="V666" s="320">
        <v>719</v>
      </c>
      <c r="W666" s="320">
        <v>718</v>
      </c>
      <c r="X666" s="320">
        <v>724</v>
      </c>
      <c r="Y666" s="320">
        <v>724</v>
      </c>
      <c r="Z666" s="320">
        <v>731</v>
      </c>
      <c r="AA666" s="320">
        <v>732</v>
      </c>
      <c r="AB666" s="320">
        <v>747</v>
      </c>
      <c r="AC666" s="320">
        <v>751</v>
      </c>
    </row>
    <row r="667" spans="1:29" ht="15" x14ac:dyDescent="0.2">
      <c r="A667" t="str">
        <f t="shared" si="12"/>
        <v>Randers90-94 år</v>
      </c>
      <c r="B667" s="241">
        <v>670</v>
      </c>
      <c r="C667" s="170" t="s">
        <v>224</v>
      </c>
      <c r="D667" s="170" t="s">
        <v>1407</v>
      </c>
      <c r="E667" s="320">
        <v>652</v>
      </c>
      <c r="F667" s="320">
        <v>712</v>
      </c>
      <c r="G667" s="320">
        <v>776</v>
      </c>
      <c r="H667" s="320">
        <v>845</v>
      </c>
      <c r="I667" s="320">
        <v>883</v>
      </c>
      <c r="J667" s="320">
        <v>933</v>
      </c>
      <c r="K667" s="320">
        <v>994</v>
      </c>
      <c r="L667" s="320">
        <v>1063</v>
      </c>
      <c r="M667" s="320">
        <v>1150</v>
      </c>
      <c r="N667" s="320">
        <v>1256</v>
      </c>
      <c r="O667" s="320">
        <v>1351</v>
      </c>
      <c r="P667" s="320">
        <v>1453</v>
      </c>
      <c r="Q667" s="320">
        <v>1531</v>
      </c>
      <c r="R667" s="320">
        <v>1563</v>
      </c>
      <c r="S667" s="320">
        <v>1559</v>
      </c>
      <c r="T667" s="320">
        <v>1552</v>
      </c>
      <c r="U667" s="320">
        <v>1525</v>
      </c>
      <c r="V667" s="320">
        <v>1518</v>
      </c>
      <c r="W667" s="320">
        <v>1522</v>
      </c>
      <c r="X667" s="320">
        <v>1566</v>
      </c>
      <c r="Y667" s="320">
        <v>1576</v>
      </c>
      <c r="Z667" s="320">
        <v>1618</v>
      </c>
      <c r="AA667" s="320">
        <v>1637</v>
      </c>
      <c r="AB667" s="320">
        <v>1680</v>
      </c>
      <c r="AC667" s="320">
        <v>1714</v>
      </c>
    </row>
    <row r="668" spans="1:29" ht="15" x14ac:dyDescent="0.2">
      <c r="A668" t="str">
        <f t="shared" si="12"/>
        <v>Rebild90-94 år</v>
      </c>
      <c r="B668" s="241">
        <v>671</v>
      </c>
      <c r="C668" s="170" t="s">
        <v>240</v>
      </c>
      <c r="D668" s="170" t="s">
        <v>1407</v>
      </c>
      <c r="E668" s="320">
        <v>204</v>
      </c>
      <c r="F668" s="320">
        <v>221</v>
      </c>
      <c r="G668" s="320">
        <v>231</v>
      </c>
      <c r="H668" s="320">
        <v>244</v>
      </c>
      <c r="I668" s="320">
        <v>259</v>
      </c>
      <c r="J668" s="320">
        <v>263</v>
      </c>
      <c r="K668" s="320">
        <v>265</v>
      </c>
      <c r="L668" s="320">
        <v>274</v>
      </c>
      <c r="M668" s="320">
        <v>299</v>
      </c>
      <c r="N668" s="320">
        <v>335</v>
      </c>
      <c r="O668" s="320">
        <v>375</v>
      </c>
      <c r="P668" s="320">
        <v>413</v>
      </c>
      <c r="Q668" s="320">
        <v>445</v>
      </c>
      <c r="R668" s="320">
        <v>452</v>
      </c>
      <c r="S668" s="320">
        <v>451</v>
      </c>
      <c r="T668" s="320">
        <v>445</v>
      </c>
      <c r="U668" s="320">
        <v>445</v>
      </c>
      <c r="V668" s="320">
        <v>442</v>
      </c>
      <c r="W668" s="320">
        <v>445</v>
      </c>
      <c r="X668" s="320">
        <v>445</v>
      </c>
      <c r="Y668" s="320">
        <v>453</v>
      </c>
      <c r="Z668" s="320">
        <v>467</v>
      </c>
      <c r="AA668" s="320">
        <v>479</v>
      </c>
      <c r="AB668" s="320">
        <v>479</v>
      </c>
      <c r="AC668" s="320">
        <v>503</v>
      </c>
    </row>
    <row r="669" spans="1:29" ht="15" x14ac:dyDescent="0.2">
      <c r="A669" t="str">
        <f t="shared" si="12"/>
        <v>Ringkøbing-Skjern90-94 år</v>
      </c>
      <c r="B669" s="241">
        <v>672</v>
      </c>
      <c r="C669" s="170" t="s">
        <v>225</v>
      </c>
      <c r="D669" s="170" t="s">
        <v>1407</v>
      </c>
      <c r="E669" s="320">
        <v>477</v>
      </c>
      <c r="F669" s="320">
        <v>523</v>
      </c>
      <c r="G669" s="320">
        <v>537</v>
      </c>
      <c r="H669" s="320">
        <v>560</v>
      </c>
      <c r="I669" s="320">
        <v>575</v>
      </c>
      <c r="J669" s="320">
        <v>603</v>
      </c>
      <c r="K669" s="320">
        <v>619</v>
      </c>
      <c r="L669" s="320">
        <v>644</v>
      </c>
      <c r="M669" s="320">
        <v>669</v>
      </c>
      <c r="N669" s="320">
        <v>730</v>
      </c>
      <c r="O669" s="320">
        <v>796</v>
      </c>
      <c r="P669" s="320">
        <v>840</v>
      </c>
      <c r="Q669" s="320">
        <v>884</v>
      </c>
      <c r="R669" s="320">
        <v>910</v>
      </c>
      <c r="S669" s="320">
        <v>916</v>
      </c>
      <c r="T669" s="320">
        <v>921</v>
      </c>
      <c r="U669" s="320">
        <v>913</v>
      </c>
      <c r="V669" s="320">
        <v>914</v>
      </c>
      <c r="W669" s="320">
        <v>937</v>
      </c>
      <c r="X669" s="320">
        <v>934</v>
      </c>
      <c r="Y669" s="320">
        <v>952</v>
      </c>
      <c r="Z669" s="320">
        <v>977</v>
      </c>
      <c r="AA669" s="320">
        <v>1003</v>
      </c>
      <c r="AB669" s="320">
        <v>1025</v>
      </c>
      <c r="AC669" s="320">
        <v>1055</v>
      </c>
    </row>
    <row r="670" spans="1:29" ht="15" x14ac:dyDescent="0.2">
      <c r="A670" t="str">
        <f t="shared" si="12"/>
        <v>Ringsted90-94 år</v>
      </c>
      <c r="B670" s="241">
        <v>673</v>
      </c>
      <c r="C670" s="170" t="s">
        <v>187</v>
      </c>
      <c r="D670" s="170" t="s">
        <v>1407</v>
      </c>
      <c r="E670" s="320">
        <v>205</v>
      </c>
      <c r="F670" s="320">
        <v>219</v>
      </c>
      <c r="G670" s="320">
        <v>229</v>
      </c>
      <c r="H670" s="320">
        <v>258</v>
      </c>
      <c r="I670" s="320">
        <v>263</v>
      </c>
      <c r="J670" s="320">
        <v>283</v>
      </c>
      <c r="K670" s="320">
        <v>288</v>
      </c>
      <c r="L670" s="320">
        <v>307</v>
      </c>
      <c r="M670" s="320">
        <v>327</v>
      </c>
      <c r="N670" s="320">
        <v>360</v>
      </c>
      <c r="O670" s="320">
        <v>394</v>
      </c>
      <c r="P670" s="320">
        <v>437</v>
      </c>
      <c r="Q670" s="320">
        <v>455</v>
      </c>
      <c r="R670" s="320">
        <v>466</v>
      </c>
      <c r="S670" s="320">
        <v>468</v>
      </c>
      <c r="T670" s="320">
        <v>460</v>
      </c>
      <c r="U670" s="320">
        <v>442</v>
      </c>
      <c r="V670" s="320">
        <v>447</v>
      </c>
      <c r="W670" s="320">
        <v>439</v>
      </c>
      <c r="X670" s="320">
        <v>449</v>
      </c>
      <c r="Y670" s="320">
        <v>459</v>
      </c>
      <c r="Z670" s="320">
        <v>479</v>
      </c>
      <c r="AA670" s="320">
        <v>488</v>
      </c>
      <c r="AB670" s="320">
        <v>510</v>
      </c>
      <c r="AC670" s="320">
        <v>526</v>
      </c>
    </row>
    <row r="671" spans="1:29" ht="15" x14ac:dyDescent="0.2">
      <c r="A671" t="str">
        <f t="shared" si="12"/>
        <v>Roskilde90-94 år</v>
      </c>
      <c r="B671" s="241">
        <v>674</v>
      </c>
      <c r="C671" s="170" t="s">
        <v>188</v>
      </c>
      <c r="D671" s="170" t="s">
        <v>1407</v>
      </c>
      <c r="E671" s="320">
        <v>613</v>
      </c>
      <c r="F671" s="320">
        <v>673</v>
      </c>
      <c r="G671" s="320">
        <v>744</v>
      </c>
      <c r="H671" s="320">
        <v>771</v>
      </c>
      <c r="I671" s="320">
        <v>834</v>
      </c>
      <c r="J671" s="320">
        <v>898</v>
      </c>
      <c r="K671" s="320">
        <v>941</v>
      </c>
      <c r="L671" s="320">
        <v>999</v>
      </c>
      <c r="M671" s="320">
        <v>1091</v>
      </c>
      <c r="N671" s="320">
        <v>1173</v>
      </c>
      <c r="O671" s="320">
        <v>1269</v>
      </c>
      <c r="P671" s="320">
        <v>1377</v>
      </c>
      <c r="Q671" s="320">
        <v>1446</v>
      </c>
      <c r="R671" s="320">
        <v>1436</v>
      </c>
      <c r="S671" s="320">
        <v>1436</v>
      </c>
      <c r="T671" s="320">
        <v>1411</v>
      </c>
      <c r="U671" s="320">
        <v>1372</v>
      </c>
      <c r="V671" s="320">
        <v>1345</v>
      </c>
      <c r="W671" s="320">
        <v>1362</v>
      </c>
      <c r="X671" s="320">
        <v>1356</v>
      </c>
      <c r="Y671" s="320">
        <v>1382</v>
      </c>
      <c r="Z671" s="320">
        <v>1406</v>
      </c>
      <c r="AA671" s="320">
        <v>1446</v>
      </c>
      <c r="AB671" s="320">
        <v>1490</v>
      </c>
      <c r="AC671" s="320">
        <v>1533</v>
      </c>
    </row>
    <row r="672" spans="1:29" ht="15" x14ac:dyDescent="0.2">
      <c r="A672" t="str">
        <f t="shared" si="12"/>
        <v>Rudersdal90-94 år</v>
      </c>
      <c r="B672" s="241">
        <v>675</v>
      </c>
      <c r="C672" s="170" t="s">
        <v>173</v>
      </c>
      <c r="D672" s="170" t="s">
        <v>1407</v>
      </c>
      <c r="E672" s="320">
        <v>671</v>
      </c>
      <c r="F672" s="320">
        <v>671</v>
      </c>
      <c r="G672" s="320">
        <v>685</v>
      </c>
      <c r="H672" s="320">
        <v>748</v>
      </c>
      <c r="I672" s="320">
        <v>781</v>
      </c>
      <c r="J672" s="320">
        <v>808</v>
      </c>
      <c r="K672" s="320">
        <v>846</v>
      </c>
      <c r="L672" s="320">
        <v>913</v>
      </c>
      <c r="M672" s="320">
        <v>951</v>
      </c>
      <c r="N672" s="320">
        <v>1014</v>
      </c>
      <c r="O672" s="320">
        <v>1091</v>
      </c>
      <c r="P672" s="320">
        <v>1156</v>
      </c>
      <c r="Q672" s="320">
        <v>1191</v>
      </c>
      <c r="R672" s="320">
        <v>1185</v>
      </c>
      <c r="S672" s="320">
        <v>1146</v>
      </c>
      <c r="T672" s="320">
        <v>1100</v>
      </c>
      <c r="U672" s="320">
        <v>1053</v>
      </c>
      <c r="V672" s="320">
        <v>1029</v>
      </c>
      <c r="W672" s="320">
        <v>1033</v>
      </c>
      <c r="X672" s="320">
        <v>1044</v>
      </c>
      <c r="Y672" s="320">
        <v>1058</v>
      </c>
      <c r="Z672" s="320">
        <v>1096</v>
      </c>
      <c r="AA672" s="320">
        <v>1119</v>
      </c>
      <c r="AB672" s="320">
        <v>1137</v>
      </c>
      <c r="AC672" s="320">
        <v>1166</v>
      </c>
    </row>
    <row r="673" spans="1:29" ht="15" x14ac:dyDescent="0.2">
      <c r="A673" t="str">
        <f t="shared" si="12"/>
        <v>Rødovre90-94 år</v>
      </c>
      <c r="B673" s="241">
        <v>676</v>
      </c>
      <c r="C673" s="170" t="s">
        <v>174</v>
      </c>
      <c r="D673" s="170" t="s">
        <v>1407</v>
      </c>
      <c r="E673" s="320">
        <v>336</v>
      </c>
      <c r="F673" s="320">
        <v>340</v>
      </c>
      <c r="G673" s="320">
        <v>346</v>
      </c>
      <c r="H673" s="320">
        <v>351</v>
      </c>
      <c r="I673" s="320">
        <v>361</v>
      </c>
      <c r="J673" s="320">
        <v>379</v>
      </c>
      <c r="K673" s="320">
        <v>372</v>
      </c>
      <c r="L673" s="320">
        <v>399</v>
      </c>
      <c r="M673" s="320">
        <v>422</v>
      </c>
      <c r="N673" s="320">
        <v>442</v>
      </c>
      <c r="O673" s="320">
        <v>474</v>
      </c>
      <c r="P673" s="320">
        <v>497</v>
      </c>
      <c r="Q673" s="320">
        <v>515</v>
      </c>
      <c r="R673" s="320">
        <v>531</v>
      </c>
      <c r="S673" s="320">
        <v>531</v>
      </c>
      <c r="T673" s="320">
        <v>525</v>
      </c>
      <c r="U673" s="320">
        <v>522</v>
      </c>
      <c r="V673" s="320">
        <v>535</v>
      </c>
      <c r="W673" s="320">
        <v>542</v>
      </c>
      <c r="X673" s="320">
        <v>552</v>
      </c>
      <c r="Y673" s="320">
        <v>574</v>
      </c>
      <c r="Z673" s="320">
        <v>607</v>
      </c>
      <c r="AA673" s="320">
        <v>625</v>
      </c>
      <c r="AB673" s="320">
        <v>647</v>
      </c>
      <c r="AC673" s="320">
        <v>677</v>
      </c>
    </row>
    <row r="674" spans="1:29" ht="15" x14ac:dyDescent="0.2">
      <c r="A674" t="str">
        <f t="shared" si="12"/>
        <v>Samsø90-94 år</v>
      </c>
      <c r="B674" s="241">
        <v>677</v>
      </c>
      <c r="C674" s="170" t="s">
        <v>226</v>
      </c>
      <c r="D674" s="170" t="s">
        <v>1407</v>
      </c>
      <c r="E674" s="320">
        <v>47</v>
      </c>
      <c r="F674" s="320">
        <v>55</v>
      </c>
      <c r="G674" s="320">
        <v>60</v>
      </c>
      <c r="H674" s="320">
        <v>55</v>
      </c>
      <c r="I674" s="320">
        <v>57</v>
      </c>
      <c r="J674" s="320">
        <v>60</v>
      </c>
      <c r="K674" s="320">
        <v>57</v>
      </c>
      <c r="L674" s="320">
        <v>64</v>
      </c>
      <c r="M674" s="320">
        <v>69</v>
      </c>
      <c r="N674" s="320">
        <v>77</v>
      </c>
      <c r="O674" s="320">
        <v>83</v>
      </c>
      <c r="P674" s="320">
        <v>93</v>
      </c>
      <c r="Q674" s="320">
        <v>98</v>
      </c>
      <c r="R674" s="320">
        <v>99</v>
      </c>
      <c r="S674" s="320">
        <v>101</v>
      </c>
      <c r="T674" s="320">
        <v>101</v>
      </c>
      <c r="U674" s="320">
        <v>95</v>
      </c>
      <c r="V674" s="320">
        <v>94</v>
      </c>
      <c r="W674" s="320">
        <v>97</v>
      </c>
      <c r="X674" s="320">
        <v>103</v>
      </c>
      <c r="Y674" s="320">
        <v>107</v>
      </c>
      <c r="Z674" s="320">
        <v>111</v>
      </c>
      <c r="AA674" s="320">
        <v>115</v>
      </c>
      <c r="AB674" s="320">
        <v>118</v>
      </c>
      <c r="AC674" s="320">
        <v>121</v>
      </c>
    </row>
    <row r="675" spans="1:29" ht="15" x14ac:dyDescent="0.2">
      <c r="A675" t="str">
        <f t="shared" si="12"/>
        <v>Silkeborg90-94 år</v>
      </c>
      <c r="B675" s="241">
        <v>678</v>
      </c>
      <c r="C675" s="170" t="s">
        <v>227</v>
      </c>
      <c r="D675" s="170" t="s">
        <v>1407</v>
      </c>
      <c r="E675" s="320">
        <v>594</v>
      </c>
      <c r="F675" s="320">
        <v>627</v>
      </c>
      <c r="G675" s="320">
        <v>669</v>
      </c>
      <c r="H675" s="320">
        <v>723</v>
      </c>
      <c r="I675" s="320">
        <v>753</v>
      </c>
      <c r="J675" s="320">
        <v>802</v>
      </c>
      <c r="K675" s="320">
        <v>835</v>
      </c>
      <c r="L675" s="320">
        <v>895</v>
      </c>
      <c r="M675" s="320">
        <v>963</v>
      </c>
      <c r="N675" s="320">
        <v>1059</v>
      </c>
      <c r="O675" s="320">
        <v>1171</v>
      </c>
      <c r="P675" s="320">
        <v>1291</v>
      </c>
      <c r="Q675" s="320">
        <v>1394</v>
      </c>
      <c r="R675" s="320">
        <v>1434</v>
      </c>
      <c r="S675" s="320">
        <v>1452</v>
      </c>
      <c r="T675" s="320">
        <v>1453</v>
      </c>
      <c r="U675" s="320">
        <v>1457</v>
      </c>
      <c r="V675" s="320">
        <v>1448</v>
      </c>
      <c r="W675" s="320">
        <v>1468</v>
      </c>
      <c r="X675" s="320">
        <v>1495</v>
      </c>
      <c r="Y675" s="320">
        <v>1519</v>
      </c>
      <c r="Z675" s="320">
        <v>1572</v>
      </c>
      <c r="AA675" s="320">
        <v>1621</v>
      </c>
      <c r="AB675" s="320">
        <v>1645</v>
      </c>
      <c r="AC675" s="320">
        <v>1672</v>
      </c>
    </row>
    <row r="676" spans="1:29" ht="15" x14ac:dyDescent="0.2">
      <c r="A676" t="str">
        <f t="shared" si="12"/>
        <v>Skanderborg90-94 år</v>
      </c>
      <c r="B676" s="241">
        <v>679</v>
      </c>
      <c r="C676" s="170" t="s">
        <v>228</v>
      </c>
      <c r="D676" s="170" t="s">
        <v>1407</v>
      </c>
      <c r="E676" s="320">
        <v>324</v>
      </c>
      <c r="F676" s="320">
        <v>370</v>
      </c>
      <c r="G676" s="320">
        <v>413</v>
      </c>
      <c r="H676" s="320">
        <v>450</v>
      </c>
      <c r="I676" s="320">
        <v>476</v>
      </c>
      <c r="J676" s="320">
        <v>503</v>
      </c>
      <c r="K676" s="320">
        <v>523</v>
      </c>
      <c r="L676" s="320">
        <v>564</v>
      </c>
      <c r="M676" s="320">
        <v>620</v>
      </c>
      <c r="N676" s="320">
        <v>700</v>
      </c>
      <c r="O676" s="320">
        <v>786</v>
      </c>
      <c r="P676" s="320">
        <v>873</v>
      </c>
      <c r="Q676" s="320">
        <v>930</v>
      </c>
      <c r="R676" s="320">
        <v>957</v>
      </c>
      <c r="S676" s="320">
        <v>963</v>
      </c>
      <c r="T676" s="320">
        <v>961</v>
      </c>
      <c r="U676" s="320">
        <v>936</v>
      </c>
      <c r="V676" s="320">
        <v>946</v>
      </c>
      <c r="W676" s="320">
        <v>950</v>
      </c>
      <c r="X676" s="320">
        <v>956</v>
      </c>
      <c r="Y676" s="320">
        <v>961</v>
      </c>
      <c r="Z676" s="320">
        <v>982</v>
      </c>
      <c r="AA676" s="320">
        <v>990</v>
      </c>
      <c r="AB676" s="320">
        <v>1004</v>
      </c>
      <c r="AC676" s="320">
        <v>1033</v>
      </c>
    </row>
    <row r="677" spans="1:29" ht="15" x14ac:dyDescent="0.2">
      <c r="A677" t="str">
        <f t="shared" si="12"/>
        <v>Skive90-94 år</v>
      </c>
      <c r="B677" s="241">
        <v>680</v>
      </c>
      <c r="C677" s="170" t="s">
        <v>229</v>
      </c>
      <c r="D677" s="170" t="s">
        <v>1407</v>
      </c>
      <c r="E677" s="320">
        <v>391</v>
      </c>
      <c r="F677" s="320">
        <v>411</v>
      </c>
      <c r="G677" s="320">
        <v>432</v>
      </c>
      <c r="H677" s="320">
        <v>461</v>
      </c>
      <c r="I677" s="320">
        <v>488</v>
      </c>
      <c r="J677" s="320">
        <v>501</v>
      </c>
      <c r="K677" s="320">
        <v>532</v>
      </c>
      <c r="L677" s="320">
        <v>575</v>
      </c>
      <c r="M677" s="320">
        <v>602</v>
      </c>
      <c r="N677" s="320">
        <v>645</v>
      </c>
      <c r="O677" s="320">
        <v>691</v>
      </c>
      <c r="P677" s="320">
        <v>740</v>
      </c>
      <c r="Q677" s="320">
        <v>761</v>
      </c>
      <c r="R677" s="320">
        <v>773</v>
      </c>
      <c r="S677" s="320">
        <v>767</v>
      </c>
      <c r="T677" s="320">
        <v>758</v>
      </c>
      <c r="U677" s="320">
        <v>766</v>
      </c>
      <c r="V677" s="320">
        <v>782</v>
      </c>
      <c r="W677" s="320">
        <v>795</v>
      </c>
      <c r="X677" s="320">
        <v>822</v>
      </c>
      <c r="Y677" s="320">
        <v>855</v>
      </c>
      <c r="Z677" s="320">
        <v>860</v>
      </c>
      <c r="AA677" s="320">
        <v>865</v>
      </c>
      <c r="AB677" s="320">
        <v>893</v>
      </c>
      <c r="AC677" s="320">
        <v>908</v>
      </c>
    </row>
    <row r="678" spans="1:29" ht="15" x14ac:dyDescent="0.2">
      <c r="A678" t="str">
        <f t="shared" si="12"/>
        <v>Slagelse90-94 år</v>
      </c>
      <c r="B678" s="241">
        <v>681</v>
      </c>
      <c r="C678" s="170" t="s">
        <v>189</v>
      </c>
      <c r="D678" s="170" t="s">
        <v>1407</v>
      </c>
      <c r="E678" s="320">
        <v>533</v>
      </c>
      <c r="F678" s="320">
        <v>584</v>
      </c>
      <c r="G678" s="320">
        <v>613</v>
      </c>
      <c r="H678" s="320">
        <v>662</v>
      </c>
      <c r="I678" s="320">
        <v>715</v>
      </c>
      <c r="J678" s="320">
        <v>771</v>
      </c>
      <c r="K678" s="320">
        <v>814</v>
      </c>
      <c r="L678" s="320">
        <v>878</v>
      </c>
      <c r="M678" s="320">
        <v>954</v>
      </c>
      <c r="N678" s="320">
        <v>1033</v>
      </c>
      <c r="O678" s="320">
        <v>1130</v>
      </c>
      <c r="P678" s="320">
        <v>1205</v>
      </c>
      <c r="Q678" s="320">
        <v>1255</v>
      </c>
      <c r="R678" s="320">
        <v>1267</v>
      </c>
      <c r="S678" s="320">
        <v>1266</v>
      </c>
      <c r="T678" s="320">
        <v>1249</v>
      </c>
      <c r="U678" s="320">
        <v>1220</v>
      </c>
      <c r="V678" s="320">
        <v>1222</v>
      </c>
      <c r="W678" s="320">
        <v>1232</v>
      </c>
      <c r="X678" s="320">
        <v>1240</v>
      </c>
      <c r="Y678" s="320">
        <v>1266</v>
      </c>
      <c r="Z678" s="320">
        <v>1310</v>
      </c>
      <c r="AA678" s="320">
        <v>1349</v>
      </c>
      <c r="AB678" s="320">
        <v>1365</v>
      </c>
      <c r="AC678" s="320">
        <v>1401</v>
      </c>
    </row>
    <row r="679" spans="1:29" ht="15" x14ac:dyDescent="0.2">
      <c r="A679" t="str">
        <f t="shared" si="12"/>
        <v>Solrød90-94 år</v>
      </c>
      <c r="B679" s="241">
        <v>682</v>
      </c>
      <c r="C679" s="170" t="s">
        <v>190</v>
      </c>
      <c r="D679" s="170" t="s">
        <v>1407</v>
      </c>
      <c r="E679" s="320">
        <v>124</v>
      </c>
      <c r="F679" s="320">
        <v>140</v>
      </c>
      <c r="G679" s="320">
        <v>153</v>
      </c>
      <c r="H679" s="320">
        <v>190</v>
      </c>
      <c r="I679" s="320">
        <v>205</v>
      </c>
      <c r="J679" s="320">
        <v>220</v>
      </c>
      <c r="K679" s="320">
        <v>238</v>
      </c>
      <c r="L679" s="320">
        <v>259</v>
      </c>
      <c r="M679" s="320">
        <v>287</v>
      </c>
      <c r="N679" s="320">
        <v>317</v>
      </c>
      <c r="O679" s="320">
        <v>348</v>
      </c>
      <c r="P679" s="320">
        <v>380</v>
      </c>
      <c r="Q679" s="320">
        <v>400</v>
      </c>
      <c r="R679" s="320">
        <v>408</v>
      </c>
      <c r="S679" s="320">
        <v>396</v>
      </c>
      <c r="T679" s="320">
        <v>395</v>
      </c>
      <c r="U679" s="320">
        <v>368</v>
      </c>
      <c r="V679" s="320">
        <v>352</v>
      </c>
      <c r="W679" s="320">
        <v>352</v>
      </c>
      <c r="X679" s="320">
        <v>346</v>
      </c>
      <c r="Y679" s="320">
        <v>341</v>
      </c>
      <c r="Z679" s="320">
        <v>342</v>
      </c>
      <c r="AA679" s="320">
        <v>348</v>
      </c>
      <c r="AB679" s="320">
        <v>349</v>
      </c>
      <c r="AC679" s="320">
        <v>367</v>
      </c>
    </row>
    <row r="680" spans="1:29" ht="15" x14ac:dyDescent="0.2">
      <c r="A680" t="str">
        <f t="shared" si="12"/>
        <v>Sorø90-94 år</v>
      </c>
      <c r="B680" s="241">
        <v>683</v>
      </c>
      <c r="C680" s="170" t="s">
        <v>191</v>
      </c>
      <c r="D680" s="170" t="s">
        <v>1407</v>
      </c>
      <c r="E680" s="320">
        <v>192</v>
      </c>
      <c r="F680" s="320">
        <v>206</v>
      </c>
      <c r="G680" s="320">
        <v>243</v>
      </c>
      <c r="H680" s="320">
        <v>270</v>
      </c>
      <c r="I680" s="320">
        <v>281</v>
      </c>
      <c r="J680" s="320">
        <v>303</v>
      </c>
      <c r="K680" s="320">
        <v>323</v>
      </c>
      <c r="L680" s="320">
        <v>349</v>
      </c>
      <c r="M680" s="320">
        <v>368</v>
      </c>
      <c r="N680" s="320">
        <v>409</v>
      </c>
      <c r="O680" s="320">
        <v>442</v>
      </c>
      <c r="P680" s="320">
        <v>476</v>
      </c>
      <c r="Q680" s="320">
        <v>487</v>
      </c>
      <c r="R680" s="320">
        <v>501</v>
      </c>
      <c r="S680" s="320">
        <v>498</v>
      </c>
      <c r="T680" s="320">
        <v>492</v>
      </c>
      <c r="U680" s="320">
        <v>489</v>
      </c>
      <c r="V680" s="320">
        <v>491</v>
      </c>
      <c r="W680" s="320">
        <v>492</v>
      </c>
      <c r="X680" s="320">
        <v>507</v>
      </c>
      <c r="Y680" s="320">
        <v>524</v>
      </c>
      <c r="Z680" s="320">
        <v>537</v>
      </c>
      <c r="AA680" s="320">
        <v>551</v>
      </c>
      <c r="AB680" s="320">
        <v>572</v>
      </c>
      <c r="AC680" s="320">
        <v>592</v>
      </c>
    </row>
    <row r="681" spans="1:29" ht="15" x14ac:dyDescent="0.2">
      <c r="A681" t="str">
        <f t="shared" si="12"/>
        <v>Stevns90-94 år</v>
      </c>
      <c r="B681" s="241">
        <v>684</v>
      </c>
      <c r="C681" s="170" t="s">
        <v>192</v>
      </c>
      <c r="D681" s="170" t="s">
        <v>1407</v>
      </c>
      <c r="E681" s="320">
        <v>166</v>
      </c>
      <c r="F681" s="320">
        <v>187</v>
      </c>
      <c r="G681" s="320">
        <v>201</v>
      </c>
      <c r="H681" s="320">
        <v>229</v>
      </c>
      <c r="I681" s="320">
        <v>240</v>
      </c>
      <c r="J681" s="320">
        <v>254</v>
      </c>
      <c r="K681" s="320">
        <v>272</v>
      </c>
      <c r="L681" s="320">
        <v>299</v>
      </c>
      <c r="M681" s="320">
        <v>314</v>
      </c>
      <c r="N681" s="320">
        <v>345</v>
      </c>
      <c r="O681" s="320">
        <v>377</v>
      </c>
      <c r="P681" s="320">
        <v>411</v>
      </c>
      <c r="Q681" s="320">
        <v>435</v>
      </c>
      <c r="R681" s="320">
        <v>442</v>
      </c>
      <c r="S681" s="320">
        <v>442</v>
      </c>
      <c r="T681" s="320">
        <v>438</v>
      </c>
      <c r="U681" s="320">
        <v>425</v>
      </c>
      <c r="V681" s="320">
        <v>421</v>
      </c>
      <c r="W681" s="320">
        <v>424</v>
      </c>
      <c r="X681" s="320">
        <v>423</v>
      </c>
      <c r="Y681" s="320">
        <v>426</v>
      </c>
      <c r="Z681" s="320">
        <v>432</v>
      </c>
      <c r="AA681" s="320">
        <v>445</v>
      </c>
      <c r="AB681" s="320">
        <v>466</v>
      </c>
      <c r="AC681" s="320">
        <v>476</v>
      </c>
    </row>
    <row r="682" spans="1:29" ht="15" x14ac:dyDescent="0.2">
      <c r="A682" t="str">
        <f t="shared" si="12"/>
        <v>Struer90-94 år</v>
      </c>
      <c r="B682" s="241">
        <v>685</v>
      </c>
      <c r="C682" s="170" t="s">
        <v>230</v>
      </c>
      <c r="D682" s="170" t="s">
        <v>1407</v>
      </c>
      <c r="E682" s="320">
        <v>190</v>
      </c>
      <c r="F682" s="320">
        <v>198</v>
      </c>
      <c r="G682" s="320">
        <v>213</v>
      </c>
      <c r="H682" s="320">
        <v>224</v>
      </c>
      <c r="I682" s="320">
        <v>243</v>
      </c>
      <c r="J682" s="320">
        <v>254</v>
      </c>
      <c r="K682" s="320">
        <v>264</v>
      </c>
      <c r="L682" s="320">
        <v>290</v>
      </c>
      <c r="M682" s="320">
        <v>310</v>
      </c>
      <c r="N682" s="320">
        <v>330</v>
      </c>
      <c r="O682" s="320">
        <v>370</v>
      </c>
      <c r="P682" s="320">
        <v>396</v>
      </c>
      <c r="Q682" s="320">
        <v>409</v>
      </c>
      <c r="R682" s="320">
        <v>423</v>
      </c>
      <c r="S682" s="320">
        <v>419</v>
      </c>
      <c r="T682" s="320">
        <v>418</v>
      </c>
      <c r="U682" s="320">
        <v>414</v>
      </c>
      <c r="V682" s="320">
        <v>421</v>
      </c>
      <c r="W682" s="320">
        <v>423</v>
      </c>
      <c r="X682" s="320">
        <v>429</v>
      </c>
      <c r="Y682" s="320">
        <v>436</v>
      </c>
      <c r="Z682" s="320">
        <v>439</v>
      </c>
      <c r="AA682" s="320">
        <v>438</v>
      </c>
      <c r="AB682" s="320">
        <v>440</v>
      </c>
      <c r="AC682" s="320">
        <v>458</v>
      </c>
    </row>
    <row r="683" spans="1:29" ht="15" x14ac:dyDescent="0.2">
      <c r="A683" t="str">
        <f t="shared" si="12"/>
        <v>Svendborg90-94 år</v>
      </c>
      <c r="B683" s="241">
        <v>686</v>
      </c>
      <c r="C683" s="170" t="s">
        <v>207</v>
      </c>
      <c r="D683" s="170" t="s">
        <v>1407</v>
      </c>
      <c r="E683" s="320">
        <v>491</v>
      </c>
      <c r="F683" s="320">
        <v>516</v>
      </c>
      <c r="G683" s="320">
        <v>540</v>
      </c>
      <c r="H683" s="320">
        <v>567</v>
      </c>
      <c r="I683" s="320">
        <v>605</v>
      </c>
      <c r="J683" s="320">
        <v>635</v>
      </c>
      <c r="K683" s="320">
        <v>659</v>
      </c>
      <c r="L683" s="320">
        <v>720</v>
      </c>
      <c r="M683" s="320">
        <v>761</v>
      </c>
      <c r="N683" s="320">
        <v>798</v>
      </c>
      <c r="O683" s="320">
        <v>871</v>
      </c>
      <c r="P683" s="320">
        <v>955</v>
      </c>
      <c r="Q683" s="320">
        <v>997</v>
      </c>
      <c r="R683" s="320">
        <v>1030</v>
      </c>
      <c r="S683" s="320">
        <v>1050</v>
      </c>
      <c r="T683" s="320">
        <v>1039</v>
      </c>
      <c r="U683" s="320">
        <v>1020</v>
      </c>
      <c r="V683" s="320">
        <v>1044</v>
      </c>
      <c r="W683" s="320">
        <v>1083</v>
      </c>
      <c r="X683" s="320">
        <v>1116</v>
      </c>
      <c r="Y683" s="320">
        <v>1154</v>
      </c>
      <c r="Z683" s="320">
        <v>1215</v>
      </c>
      <c r="AA683" s="320">
        <v>1248</v>
      </c>
      <c r="AB683" s="320">
        <v>1257</v>
      </c>
      <c r="AC683" s="320">
        <v>1259</v>
      </c>
    </row>
    <row r="684" spans="1:29" ht="15" x14ac:dyDescent="0.2">
      <c r="A684" t="str">
        <f t="shared" si="12"/>
        <v>Syddjurs90-94 år</v>
      </c>
      <c r="B684" s="241">
        <v>687</v>
      </c>
      <c r="C684" s="170" t="s">
        <v>231</v>
      </c>
      <c r="D684" s="170" t="s">
        <v>1407</v>
      </c>
      <c r="E684" s="320">
        <v>304</v>
      </c>
      <c r="F684" s="320">
        <v>351</v>
      </c>
      <c r="G684" s="320">
        <v>378</v>
      </c>
      <c r="H684" s="320">
        <v>422</v>
      </c>
      <c r="I684" s="320">
        <v>437</v>
      </c>
      <c r="J684" s="320">
        <v>469</v>
      </c>
      <c r="K684" s="320">
        <v>494</v>
      </c>
      <c r="L684" s="320">
        <v>520</v>
      </c>
      <c r="M684" s="320">
        <v>562</v>
      </c>
      <c r="N684" s="320">
        <v>613</v>
      </c>
      <c r="O684" s="320">
        <v>676</v>
      </c>
      <c r="P684" s="320">
        <v>724</v>
      </c>
      <c r="Q684" s="320">
        <v>762</v>
      </c>
      <c r="R684" s="320">
        <v>776</v>
      </c>
      <c r="S684" s="320">
        <v>771</v>
      </c>
      <c r="T684" s="320">
        <v>750</v>
      </c>
      <c r="U684" s="320">
        <v>746</v>
      </c>
      <c r="V684" s="320">
        <v>739</v>
      </c>
      <c r="W684" s="320">
        <v>759</v>
      </c>
      <c r="X684" s="320">
        <v>781</v>
      </c>
      <c r="Y684" s="320">
        <v>787</v>
      </c>
      <c r="Z684" s="320">
        <v>814</v>
      </c>
      <c r="AA684" s="320">
        <v>825</v>
      </c>
      <c r="AB684" s="320">
        <v>834</v>
      </c>
      <c r="AC684" s="320">
        <v>842</v>
      </c>
    </row>
    <row r="685" spans="1:29" ht="15" x14ac:dyDescent="0.2">
      <c r="A685" t="str">
        <f t="shared" si="12"/>
        <v>Sønderborg90-94 år</v>
      </c>
      <c r="B685" s="241">
        <v>688</v>
      </c>
      <c r="C685" s="170" t="s">
        <v>208</v>
      </c>
      <c r="D685" s="170" t="s">
        <v>1407</v>
      </c>
      <c r="E685" s="320">
        <v>695</v>
      </c>
      <c r="F685" s="320">
        <v>739</v>
      </c>
      <c r="G685" s="320">
        <v>775</v>
      </c>
      <c r="H685" s="320">
        <v>847</v>
      </c>
      <c r="I685" s="320">
        <v>875</v>
      </c>
      <c r="J685" s="320">
        <v>930</v>
      </c>
      <c r="K685" s="320">
        <v>954</v>
      </c>
      <c r="L685" s="320">
        <v>1002</v>
      </c>
      <c r="M685" s="320">
        <v>1046</v>
      </c>
      <c r="N685" s="320">
        <v>1110</v>
      </c>
      <c r="O685" s="320">
        <v>1178</v>
      </c>
      <c r="P685" s="320">
        <v>1219</v>
      </c>
      <c r="Q685" s="320">
        <v>1238</v>
      </c>
      <c r="R685" s="320">
        <v>1244</v>
      </c>
      <c r="S685" s="320">
        <v>1214</v>
      </c>
      <c r="T685" s="320">
        <v>1185</v>
      </c>
      <c r="U685" s="320">
        <v>1158</v>
      </c>
      <c r="V685" s="320">
        <v>1150</v>
      </c>
      <c r="W685" s="320">
        <v>1164</v>
      </c>
      <c r="X685" s="320">
        <v>1188</v>
      </c>
      <c r="Y685" s="320">
        <v>1205</v>
      </c>
      <c r="Z685" s="320">
        <v>1249</v>
      </c>
      <c r="AA685" s="320">
        <v>1286</v>
      </c>
      <c r="AB685" s="320">
        <v>1310</v>
      </c>
      <c r="AC685" s="320">
        <v>1355</v>
      </c>
    </row>
    <row r="686" spans="1:29" ht="15" x14ac:dyDescent="0.2">
      <c r="A686" t="str">
        <f t="shared" si="12"/>
        <v>Thisted90-94 år</v>
      </c>
      <c r="B686" s="241">
        <v>689</v>
      </c>
      <c r="C686" s="170" t="s">
        <v>241</v>
      </c>
      <c r="D686" s="170" t="s">
        <v>1407</v>
      </c>
      <c r="E686" s="320">
        <v>318</v>
      </c>
      <c r="F686" s="320">
        <v>335</v>
      </c>
      <c r="G686" s="320">
        <v>353</v>
      </c>
      <c r="H686" s="320">
        <v>381</v>
      </c>
      <c r="I686" s="320">
        <v>398</v>
      </c>
      <c r="J686" s="320">
        <v>438</v>
      </c>
      <c r="K686" s="320">
        <v>460</v>
      </c>
      <c r="L686" s="320">
        <v>487</v>
      </c>
      <c r="M686" s="320">
        <v>530</v>
      </c>
      <c r="N686" s="320">
        <v>580</v>
      </c>
      <c r="O686" s="320">
        <v>618</v>
      </c>
      <c r="P686" s="320">
        <v>651</v>
      </c>
      <c r="Q686" s="320">
        <v>681</v>
      </c>
      <c r="R686" s="320">
        <v>696</v>
      </c>
      <c r="S686" s="320">
        <v>704</v>
      </c>
      <c r="T686" s="320">
        <v>710</v>
      </c>
      <c r="U686" s="320">
        <v>724</v>
      </c>
      <c r="V686" s="320">
        <v>735</v>
      </c>
      <c r="W686" s="320">
        <v>754</v>
      </c>
      <c r="X686" s="320">
        <v>761</v>
      </c>
      <c r="Y686" s="320">
        <v>763</v>
      </c>
      <c r="Z686" s="320">
        <v>785</v>
      </c>
      <c r="AA686" s="320">
        <v>798</v>
      </c>
      <c r="AB686" s="320">
        <v>820</v>
      </c>
      <c r="AC686" s="320">
        <v>828</v>
      </c>
    </row>
    <row r="687" spans="1:29" ht="15" x14ac:dyDescent="0.2">
      <c r="A687" t="str">
        <f t="shared" si="12"/>
        <v>Tårnby90-94 år</v>
      </c>
      <c r="B687" s="241">
        <v>690</v>
      </c>
      <c r="C687" s="170" t="s">
        <v>175</v>
      </c>
      <c r="D687" s="170" t="s">
        <v>1407</v>
      </c>
      <c r="E687" s="320">
        <v>274</v>
      </c>
      <c r="F687" s="320">
        <v>276</v>
      </c>
      <c r="G687" s="320">
        <v>281</v>
      </c>
      <c r="H687" s="320">
        <v>294</v>
      </c>
      <c r="I687" s="320">
        <v>304</v>
      </c>
      <c r="J687" s="320">
        <v>319</v>
      </c>
      <c r="K687" s="320">
        <v>325</v>
      </c>
      <c r="L687" s="320">
        <v>359</v>
      </c>
      <c r="M687" s="320">
        <v>379</v>
      </c>
      <c r="N687" s="320">
        <v>405</v>
      </c>
      <c r="O687" s="320">
        <v>445</v>
      </c>
      <c r="P687" s="320">
        <v>493</v>
      </c>
      <c r="Q687" s="320">
        <v>514</v>
      </c>
      <c r="R687" s="320">
        <v>513</v>
      </c>
      <c r="S687" s="320">
        <v>511</v>
      </c>
      <c r="T687" s="320">
        <v>505</v>
      </c>
      <c r="U687" s="320">
        <v>492</v>
      </c>
      <c r="V687" s="320">
        <v>481</v>
      </c>
      <c r="W687" s="320">
        <v>498</v>
      </c>
      <c r="X687" s="320">
        <v>511</v>
      </c>
      <c r="Y687" s="320">
        <v>532</v>
      </c>
      <c r="Z687" s="320">
        <v>552</v>
      </c>
      <c r="AA687" s="320">
        <v>561</v>
      </c>
      <c r="AB687" s="320">
        <v>570</v>
      </c>
      <c r="AC687" s="320">
        <v>586</v>
      </c>
    </row>
    <row r="688" spans="1:29" ht="15" x14ac:dyDescent="0.2">
      <c r="A688" t="str">
        <f t="shared" si="12"/>
        <v>Tønder90-94 år</v>
      </c>
      <c r="B688" s="241">
        <v>691</v>
      </c>
      <c r="C688" s="170" t="s">
        <v>209</v>
      </c>
      <c r="D688" s="170" t="s">
        <v>1407</v>
      </c>
      <c r="E688" s="320">
        <v>304</v>
      </c>
      <c r="F688" s="320">
        <v>320</v>
      </c>
      <c r="G688" s="320">
        <v>346</v>
      </c>
      <c r="H688" s="320">
        <v>375</v>
      </c>
      <c r="I688" s="320">
        <v>384</v>
      </c>
      <c r="J688" s="320">
        <v>391</v>
      </c>
      <c r="K688" s="320">
        <v>408</v>
      </c>
      <c r="L688" s="320">
        <v>435</v>
      </c>
      <c r="M688" s="320">
        <v>457</v>
      </c>
      <c r="N688" s="320">
        <v>492</v>
      </c>
      <c r="O688" s="320">
        <v>536</v>
      </c>
      <c r="P688" s="320">
        <v>568</v>
      </c>
      <c r="Q688" s="320">
        <v>604</v>
      </c>
      <c r="R688" s="320">
        <v>616</v>
      </c>
      <c r="S688" s="320">
        <v>625</v>
      </c>
      <c r="T688" s="320">
        <v>619</v>
      </c>
      <c r="U688" s="320">
        <v>610</v>
      </c>
      <c r="V688" s="320">
        <v>609</v>
      </c>
      <c r="W688" s="320">
        <v>633</v>
      </c>
      <c r="X688" s="320">
        <v>662</v>
      </c>
      <c r="Y688" s="320">
        <v>682</v>
      </c>
      <c r="Z688" s="320">
        <v>719</v>
      </c>
      <c r="AA688" s="320">
        <v>757</v>
      </c>
      <c r="AB688" s="320">
        <v>769</v>
      </c>
      <c r="AC688" s="320">
        <v>783</v>
      </c>
    </row>
    <row r="689" spans="1:29" ht="15" x14ac:dyDescent="0.2">
      <c r="A689" t="str">
        <f t="shared" si="12"/>
        <v>Vallensbæk90-94 år</v>
      </c>
      <c r="B689" s="241">
        <v>692</v>
      </c>
      <c r="C689" s="170" t="s">
        <v>176</v>
      </c>
      <c r="D689" s="170" t="s">
        <v>1407</v>
      </c>
      <c r="E689" s="320">
        <v>105</v>
      </c>
      <c r="F689" s="320">
        <v>108</v>
      </c>
      <c r="G689" s="320">
        <v>114</v>
      </c>
      <c r="H689" s="320">
        <v>120</v>
      </c>
      <c r="I689" s="320">
        <v>130</v>
      </c>
      <c r="J689" s="320">
        <v>150</v>
      </c>
      <c r="K689" s="320">
        <v>157</v>
      </c>
      <c r="L689" s="320">
        <v>180</v>
      </c>
      <c r="M689" s="320">
        <v>205</v>
      </c>
      <c r="N689" s="320">
        <v>232</v>
      </c>
      <c r="O689" s="320">
        <v>246</v>
      </c>
      <c r="P689" s="320">
        <v>267</v>
      </c>
      <c r="Q689" s="320">
        <v>267</v>
      </c>
      <c r="R689" s="320">
        <v>258</v>
      </c>
      <c r="S689" s="320">
        <v>237</v>
      </c>
      <c r="T689" s="320">
        <v>221</v>
      </c>
      <c r="U689" s="320">
        <v>207</v>
      </c>
      <c r="V689" s="320">
        <v>206</v>
      </c>
      <c r="W689" s="320">
        <v>202</v>
      </c>
      <c r="X689" s="320">
        <v>200</v>
      </c>
      <c r="Y689" s="320">
        <v>211</v>
      </c>
      <c r="Z689" s="320">
        <v>210</v>
      </c>
      <c r="AA689" s="320">
        <v>211</v>
      </c>
      <c r="AB689" s="320">
        <v>211</v>
      </c>
      <c r="AC689" s="320">
        <v>212</v>
      </c>
    </row>
    <row r="690" spans="1:29" ht="15" x14ac:dyDescent="0.2">
      <c r="A690" t="str">
        <f t="shared" si="12"/>
        <v>Varde90-94 år</v>
      </c>
      <c r="B690" s="241">
        <v>693</v>
      </c>
      <c r="C690" s="170" t="s">
        <v>210</v>
      </c>
      <c r="D690" s="170" t="s">
        <v>1407</v>
      </c>
      <c r="E690" s="320">
        <v>428</v>
      </c>
      <c r="F690" s="320">
        <v>436</v>
      </c>
      <c r="G690" s="320">
        <v>452</v>
      </c>
      <c r="H690" s="320">
        <v>476</v>
      </c>
      <c r="I690" s="320">
        <v>485</v>
      </c>
      <c r="J690" s="320">
        <v>515</v>
      </c>
      <c r="K690" s="320">
        <v>542</v>
      </c>
      <c r="L690" s="320">
        <v>560</v>
      </c>
      <c r="M690" s="320">
        <v>579</v>
      </c>
      <c r="N690" s="320">
        <v>602</v>
      </c>
      <c r="O690" s="320">
        <v>633</v>
      </c>
      <c r="P690" s="320">
        <v>689</v>
      </c>
      <c r="Q690" s="320">
        <v>715</v>
      </c>
      <c r="R690" s="320">
        <v>736</v>
      </c>
      <c r="S690" s="320">
        <v>753</v>
      </c>
      <c r="T690" s="320">
        <v>759</v>
      </c>
      <c r="U690" s="320">
        <v>746</v>
      </c>
      <c r="V690" s="320">
        <v>764</v>
      </c>
      <c r="W690" s="320">
        <v>780</v>
      </c>
      <c r="X690" s="320">
        <v>812</v>
      </c>
      <c r="Y690" s="320">
        <v>825</v>
      </c>
      <c r="Z690" s="320">
        <v>852</v>
      </c>
      <c r="AA690" s="320">
        <v>869</v>
      </c>
      <c r="AB690" s="320">
        <v>874</v>
      </c>
      <c r="AC690" s="320">
        <v>872</v>
      </c>
    </row>
    <row r="691" spans="1:29" ht="15" x14ac:dyDescent="0.2">
      <c r="A691" t="str">
        <f t="shared" si="12"/>
        <v>Vejen90-94 år</v>
      </c>
      <c r="B691" s="241">
        <v>694</v>
      </c>
      <c r="C691" s="170" t="s">
        <v>211</v>
      </c>
      <c r="D691" s="170" t="s">
        <v>1407</v>
      </c>
      <c r="E691" s="320">
        <v>350</v>
      </c>
      <c r="F691" s="320">
        <v>376</v>
      </c>
      <c r="G691" s="320">
        <v>391</v>
      </c>
      <c r="H691" s="320">
        <v>396</v>
      </c>
      <c r="I691" s="320">
        <v>407</v>
      </c>
      <c r="J691" s="320">
        <v>423</v>
      </c>
      <c r="K691" s="320">
        <v>434</v>
      </c>
      <c r="L691" s="320">
        <v>456</v>
      </c>
      <c r="M691" s="320">
        <v>483</v>
      </c>
      <c r="N691" s="320">
        <v>496</v>
      </c>
      <c r="O691" s="320">
        <v>533</v>
      </c>
      <c r="P691" s="320">
        <v>581</v>
      </c>
      <c r="Q691" s="320">
        <v>599</v>
      </c>
      <c r="R691" s="320">
        <v>595</v>
      </c>
      <c r="S691" s="320">
        <v>597</v>
      </c>
      <c r="T691" s="320">
        <v>593</v>
      </c>
      <c r="U691" s="320">
        <v>582</v>
      </c>
      <c r="V691" s="320">
        <v>593</v>
      </c>
      <c r="W691" s="320">
        <v>610</v>
      </c>
      <c r="X691" s="320">
        <v>617</v>
      </c>
      <c r="Y691" s="320">
        <v>635</v>
      </c>
      <c r="Z691" s="320">
        <v>651</v>
      </c>
      <c r="AA691" s="320">
        <v>658</v>
      </c>
      <c r="AB691" s="320">
        <v>677</v>
      </c>
      <c r="AC691" s="320">
        <v>699</v>
      </c>
    </row>
    <row r="692" spans="1:29" ht="15" x14ac:dyDescent="0.2">
      <c r="A692" t="str">
        <f t="shared" si="12"/>
        <v>Vejle90-94 år</v>
      </c>
      <c r="B692" s="241">
        <v>695</v>
      </c>
      <c r="C692" s="170" t="s">
        <v>212</v>
      </c>
      <c r="D692" s="170" t="s">
        <v>1407</v>
      </c>
      <c r="E692" s="320">
        <v>724</v>
      </c>
      <c r="F692" s="320">
        <v>788</v>
      </c>
      <c r="G692" s="320">
        <v>848</v>
      </c>
      <c r="H692" s="320">
        <v>919</v>
      </c>
      <c r="I692" s="320">
        <v>954</v>
      </c>
      <c r="J692" s="320">
        <v>1021</v>
      </c>
      <c r="K692" s="320">
        <v>1084</v>
      </c>
      <c r="L692" s="320">
        <v>1148</v>
      </c>
      <c r="M692" s="320">
        <v>1216</v>
      </c>
      <c r="N692" s="320">
        <v>1321</v>
      </c>
      <c r="O692" s="320">
        <v>1431</v>
      </c>
      <c r="P692" s="320">
        <v>1545</v>
      </c>
      <c r="Q692" s="320">
        <v>1634</v>
      </c>
      <c r="R692" s="320">
        <v>1680</v>
      </c>
      <c r="S692" s="320">
        <v>1661</v>
      </c>
      <c r="T692" s="320">
        <v>1656</v>
      </c>
      <c r="U692" s="320">
        <v>1629</v>
      </c>
      <c r="V692" s="320">
        <v>1625</v>
      </c>
      <c r="W692" s="320">
        <v>1641</v>
      </c>
      <c r="X692" s="320">
        <v>1662</v>
      </c>
      <c r="Y692" s="320">
        <v>1699</v>
      </c>
      <c r="Z692" s="320">
        <v>1753</v>
      </c>
      <c r="AA692" s="320">
        <v>1784</v>
      </c>
      <c r="AB692" s="320">
        <v>1825</v>
      </c>
      <c r="AC692" s="320">
        <v>1862</v>
      </c>
    </row>
    <row r="693" spans="1:29" ht="15" x14ac:dyDescent="0.2">
      <c r="A693" t="str">
        <f t="shared" si="12"/>
        <v>Vesthimmerlands90-94 år</v>
      </c>
      <c r="B693" s="241">
        <v>696</v>
      </c>
      <c r="C693" s="170" t="s">
        <v>242</v>
      </c>
      <c r="D693" s="170" t="s">
        <v>1407</v>
      </c>
      <c r="E693" s="320">
        <v>298</v>
      </c>
      <c r="F693" s="320">
        <v>319</v>
      </c>
      <c r="G693" s="320">
        <v>339</v>
      </c>
      <c r="H693" s="320">
        <v>356</v>
      </c>
      <c r="I693" s="320">
        <v>382</v>
      </c>
      <c r="J693" s="320">
        <v>404</v>
      </c>
      <c r="K693" s="320">
        <v>434</v>
      </c>
      <c r="L693" s="320">
        <v>451</v>
      </c>
      <c r="M693" s="320">
        <v>483</v>
      </c>
      <c r="N693" s="320">
        <v>518</v>
      </c>
      <c r="O693" s="320">
        <v>545</v>
      </c>
      <c r="P693" s="320">
        <v>574</v>
      </c>
      <c r="Q693" s="320">
        <v>593</v>
      </c>
      <c r="R693" s="320">
        <v>615</v>
      </c>
      <c r="S693" s="320">
        <v>620</v>
      </c>
      <c r="T693" s="320">
        <v>627</v>
      </c>
      <c r="U693" s="320">
        <v>625</v>
      </c>
      <c r="V693" s="320">
        <v>624</v>
      </c>
      <c r="W693" s="320">
        <v>626</v>
      </c>
      <c r="X693" s="320">
        <v>626</v>
      </c>
      <c r="Y693" s="320">
        <v>633</v>
      </c>
      <c r="Z693" s="320">
        <v>649</v>
      </c>
      <c r="AA693" s="320">
        <v>670</v>
      </c>
      <c r="AB693" s="320">
        <v>691</v>
      </c>
      <c r="AC693" s="320">
        <v>712</v>
      </c>
    </row>
    <row r="694" spans="1:29" ht="15" x14ac:dyDescent="0.2">
      <c r="A694" t="str">
        <f t="shared" si="12"/>
        <v>Viborg90-94 år</v>
      </c>
      <c r="B694" s="241">
        <v>697</v>
      </c>
      <c r="C694" s="170" t="s">
        <v>232</v>
      </c>
      <c r="D694" s="170" t="s">
        <v>1407</v>
      </c>
      <c r="E694" s="320">
        <v>700</v>
      </c>
      <c r="F694" s="320">
        <v>737</v>
      </c>
      <c r="G694" s="320">
        <v>789</v>
      </c>
      <c r="H694" s="320">
        <v>823</v>
      </c>
      <c r="I694" s="320">
        <v>863</v>
      </c>
      <c r="J694" s="320">
        <v>894</v>
      </c>
      <c r="K694" s="320">
        <v>951</v>
      </c>
      <c r="L694" s="320">
        <v>1026</v>
      </c>
      <c r="M694" s="320">
        <v>1096</v>
      </c>
      <c r="N694" s="320">
        <v>1185</v>
      </c>
      <c r="O694" s="320">
        <v>1304</v>
      </c>
      <c r="P694" s="320">
        <v>1427</v>
      </c>
      <c r="Q694" s="320">
        <v>1485</v>
      </c>
      <c r="R694" s="320">
        <v>1521</v>
      </c>
      <c r="S694" s="320">
        <v>1528</v>
      </c>
      <c r="T694" s="320">
        <v>1532</v>
      </c>
      <c r="U694" s="320">
        <v>1530</v>
      </c>
      <c r="V694" s="320">
        <v>1512</v>
      </c>
      <c r="W694" s="320">
        <v>1572</v>
      </c>
      <c r="X694" s="320">
        <v>1597</v>
      </c>
      <c r="Y694" s="320">
        <v>1637</v>
      </c>
      <c r="Z694" s="320">
        <v>1674</v>
      </c>
      <c r="AA694" s="320">
        <v>1722</v>
      </c>
      <c r="AB694" s="320">
        <v>1759</v>
      </c>
      <c r="AC694" s="320">
        <v>1802</v>
      </c>
    </row>
    <row r="695" spans="1:29" ht="15" x14ac:dyDescent="0.2">
      <c r="A695" t="str">
        <f t="shared" si="12"/>
        <v>Vordingborg90-94 år</v>
      </c>
      <c r="B695" s="241">
        <v>698</v>
      </c>
      <c r="C695" s="170" t="s">
        <v>193</v>
      </c>
      <c r="D695" s="170" t="s">
        <v>1407</v>
      </c>
      <c r="E695" s="320">
        <v>343</v>
      </c>
      <c r="F695" s="320">
        <v>372</v>
      </c>
      <c r="G695" s="320">
        <v>407</v>
      </c>
      <c r="H695" s="320">
        <v>446</v>
      </c>
      <c r="I695" s="320">
        <v>494</v>
      </c>
      <c r="J695" s="320">
        <v>514</v>
      </c>
      <c r="K695" s="320">
        <v>537</v>
      </c>
      <c r="L695" s="320">
        <v>588</v>
      </c>
      <c r="M695" s="320">
        <v>639</v>
      </c>
      <c r="N695" s="320">
        <v>707</v>
      </c>
      <c r="O695" s="320">
        <v>768</v>
      </c>
      <c r="P695" s="320">
        <v>806</v>
      </c>
      <c r="Q695" s="320">
        <v>852</v>
      </c>
      <c r="R695" s="320">
        <v>869</v>
      </c>
      <c r="S695" s="320">
        <v>849</v>
      </c>
      <c r="T695" s="320">
        <v>846</v>
      </c>
      <c r="U695" s="320">
        <v>830</v>
      </c>
      <c r="V695" s="320">
        <v>821</v>
      </c>
      <c r="W695" s="320">
        <v>815</v>
      </c>
      <c r="X695" s="320">
        <v>837</v>
      </c>
      <c r="Y695" s="320">
        <v>843</v>
      </c>
      <c r="Z695" s="320">
        <v>864</v>
      </c>
      <c r="AA695" s="320">
        <v>883</v>
      </c>
      <c r="AB695" s="320">
        <v>912</v>
      </c>
      <c r="AC695" s="320">
        <v>934</v>
      </c>
    </row>
    <row r="696" spans="1:29" ht="15" x14ac:dyDescent="0.2">
      <c r="A696" t="str">
        <f t="shared" si="12"/>
        <v>Ærø90-94 år</v>
      </c>
      <c r="B696" s="241">
        <v>699</v>
      </c>
      <c r="C696" s="170" t="s">
        <v>213</v>
      </c>
      <c r="D696" s="170" t="s">
        <v>1407</v>
      </c>
      <c r="E696" s="320">
        <v>76</v>
      </c>
      <c r="F696" s="320">
        <v>89</v>
      </c>
      <c r="G696" s="320">
        <v>91</v>
      </c>
      <c r="H696" s="320">
        <v>94</v>
      </c>
      <c r="I696" s="320">
        <v>101</v>
      </c>
      <c r="J696" s="320">
        <v>112</v>
      </c>
      <c r="K696" s="320">
        <v>106</v>
      </c>
      <c r="L696" s="320">
        <v>116</v>
      </c>
      <c r="M696" s="320">
        <v>127</v>
      </c>
      <c r="N696" s="320">
        <v>129</v>
      </c>
      <c r="O696" s="320">
        <v>131</v>
      </c>
      <c r="P696" s="320">
        <v>149</v>
      </c>
      <c r="Q696" s="320">
        <v>157</v>
      </c>
      <c r="R696" s="320">
        <v>158</v>
      </c>
      <c r="S696" s="320">
        <v>153</v>
      </c>
      <c r="T696" s="320">
        <v>156</v>
      </c>
      <c r="U696" s="320">
        <v>147</v>
      </c>
      <c r="V696" s="320">
        <v>139</v>
      </c>
      <c r="W696" s="320">
        <v>144</v>
      </c>
      <c r="X696" s="320">
        <v>149</v>
      </c>
      <c r="Y696" s="320">
        <v>154</v>
      </c>
      <c r="Z696" s="320">
        <v>157</v>
      </c>
      <c r="AA696" s="320">
        <v>161</v>
      </c>
      <c r="AB696" s="320">
        <v>160</v>
      </c>
      <c r="AC696" s="320">
        <v>159</v>
      </c>
    </row>
    <row r="697" spans="1:29" ht="15" x14ac:dyDescent="0.2">
      <c r="A697" t="str">
        <f t="shared" si="12"/>
        <v>Aabenraa95+ år</v>
      </c>
      <c r="B697" s="241">
        <v>700</v>
      </c>
      <c r="C697" s="170" t="s">
        <v>214</v>
      </c>
      <c r="D697" s="170" t="s">
        <v>1341</v>
      </c>
      <c r="E697" s="320">
        <v>129</v>
      </c>
      <c r="F697" s="320">
        <v>126</v>
      </c>
      <c r="G697" s="320">
        <v>134</v>
      </c>
      <c r="H697" s="320">
        <v>136</v>
      </c>
      <c r="I697" s="320">
        <v>144</v>
      </c>
      <c r="J697" s="320">
        <v>151</v>
      </c>
      <c r="K697" s="320">
        <v>161</v>
      </c>
      <c r="L697" s="320">
        <v>172</v>
      </c>
      <c r="M697" s="320">
        <v>179</v>
      </c>
      <c r="N697" s="320">
        <v>189</v>
      </c>
      <c r="O697" s="320">
        <v>199</v>
      </c>
      <c r="P697" s="320">
        <v>205</v>
      </c>
      <c r="Q697" s="320">
        <v>226</v>
      </c>
      <c r="R697" s="320">
        <v>239</v>
      </c>
      <c r="S697" s="320">
        <v>262</v>
      </c>
      <c r="T697" s="320">
        <v>288</v>
      </c>
      <c r="U697" s="320">
        <v>316</v>
      </c>
      <c r="V697" s="320">
        <v>329</v>
      </c>
      <c r="W697" s="320">
        <v>336</v>
      </c>
      <c r="X697" s="320">
        <v>340</v>
      </c>
      <c r="Y697" s="320">
        <v>336</v>
      </c>
      <c r="Z697" s="320">
        <v>348</v>
      </c>
      <c r="AA697" s="320">
        <v>359</v>
      </c>
      <c r="AB697" s="320">
        <v>364</v>
      </c>
      <c r="AC697" s="320">
        <v>368</v>
      </c>
    </row>
    <row r="698" spans="1:29" ht="15" x14ac:dyDescent="0.2">
      <c r="A698" t="str">
        <f t="shared" si="12"/>
        <v>Aalborg95+ år</v>
      </c>
      <c r="B698" s="241">
        <v>701</v>
      </c>
      <c r="C698" s="170" t="s">
        <v>243</v>
      </c>
      <c r="D698" s="170" t="s">
        <v>1341</v>
      </c>
      <c r="E698" s="320">
        <v>335</v>
      </c>
      <c r="F698" s="320">
        <v>346</v>
      </c>
      <c r="G698" s="320">
        <v>348</v>
      </c>
      <c r="H698" s="320">
        <v>382</v>
      </c>
      <c r="I698" s="320">
        <v>396</v>
      </c>
      <c r="J698" s="320">
        <v>418</v>
      </c>
      <c r="K698" s="320">
        <v>444</v>
      </c>
      <c r="L698" s="320">
        <v>476</v>
      </c>
      <c r="M698" s="320">
        <v>512</v>
      </c>
      <c r="N698" s="320">
        <v>550</v>
      </c>
      <c r="O698" s="320">
        <v>573</v>
      </c>
      <c r="P698" s="320">
        <v>617</v>
      </c>
      <c r="Q698" s="320">
        <v>676</v>
      </c>
      <c r="R698" s="320">
        <v>731</v>
      </c>
      <c r="S698" s="320">
        <v>799</v>
      </c>
      <c r="T698" s="320">
        <v>865</v>
      </c>
      <c r="U698" s="320">
        <v>928</v>
      </c>
      <c r="V698" s="320">
        <v>973</v>
      </c>
      <c r="W698" s="320">
        <v>1000</v>
      </c>
      <c r="X698" s="320">
        <v>1008</v>
      </c>
      <c r="Y698" s="320">
        <v>1013</v>
      </c>
      <c r="Z698" s="320">
        <v>1018</v>
      </c>
      <c r="AA698" s="320">
        <v>1025</v>
      </c>
      <c r="AB698" s="320">
        <v>1037</v>
      </c>
      <c r="AC698" s="320">
        <v>1056</v>
      </c>
    </row>
    <row r="699" spans="1:29" ht="15" x14ac:dyDescent="0.2">
      <c r="A699" t="str">
        <f t="shared" si="12"/>
        <v>Aarhus95+ år</v>
      </c>
      <c r="B699" s="241">
        <v>702</v>
      </c>
      <c r="C699" s="170" t="s">
        <v>293</v>
      </c>
      <c r="D699" s="170" t="s">
        <v>1341</v>
      </c>
      <c r="E699" s="320">
        <v>476</v>
      </c>
      <c r="F699" s="320">
        <v>471</v>
      </c>
      <c r="G699" s="320">
        <v>484</v>
      </c>
      <c r="H699" s="320">
        <v>488</v>
      </c>
      <c r="I699" s="320">
        <v>511</v>
      </c>
      <c r="J699" s="320">
        <v>522</v>
      </c>
      <c r="K699" s="320">
        <v>561</v>
      </c>
      <c r="L699" s="320">
        <v>614</v>
      </c>
      <c r="M699" s="320">
        <v>658</v>
      </c>
      <c r="N699" s="320">
        <v>699</v>
      </c>
      <c r="O699" s="320">
        <v>741</v>
      </c>
      <c r="P699" s="320">
        <v>773</v>
      </c>
      <c r="Q699" s="320">
        <v>842</v>
      </c>
      <c r="R699" s="320">
        <v>908</v>
      </c>
      <c r="S699" s="320">
        <v>1005</v>
      </c>
      <c r="T699" s="320">
        <v>1092</v>
      </c>
      <c r="U699" s="320">
        <v>1185</v>
      </c>
      <c r="V699" s="320">
        <v>1257</v>
      </c>
      <c r="W699" s="320">
        <v>1290</v>
      </c>
      <c r="X699" s="320">
        <v>1311</v>
      </c>
      <c r="Y699" s="320">
        <v>1352</v>
      </c>
      <c r="Z699" s="320">
        <v>1363</v>
      </c>
      <c r="AA699" s="320">
        <v>1414</v>
      </c>
      <c r="AB699" s="320">
        <v>1453</v>
      </c>
      <c r="AC699" s="320">
        <v>1480</v>
      </c>
    </row>
    <row r="700" spans="1:29" ht="15" x14ac:dyDescent="0.2">
      <c r="A700" t="str">
        <f t="shared" si="12"/>
        <v>Albertslund95+ år</v>
      </c>
      <c r="B700" s="241">
        <v>703</v>
      </c>
      <c r="C700" s="170" t="s">
        <v>152</v>
      </c>
      <c r="D700" s="170" t="s">
        <v>1341</v>
      </c>
      <c r="E700" s="320">
        <v>27</v>
      </c>
      <c r="F700" s="320">
        <v>28</v>
      </c>
      <c r="G700" s="320">
        <v>31</v>
      </c>
      <c r="H700" s="320">
        <v>41</v>
      </c>
      <c r="I700" s="320">
        <v>42</v>
      </c>
      <c r="J700" s="320">
        <v>46</v>
      </c>
      <c r="K700" s="320">
        <v>49</v>
      </c>
      <c r="L700" s="320">
        <v>54</v>
      </c>
      <c r="M700" s="320">
        <v>55</v>
      </c>
      <c r="N700" s="320">
        <v>67</v>
      </c>
      <c r="O700" s="320">
        <v>76</v>
      </c>
      <c r="P700" s="320">
        <v>85</v>
      </c>
      <c r="Q700" s="320">
        <v>91</v>
      </c>
      <c r="R700" s="320">
        <v>98</v>
      </c>
      <c r="S700" s="320">
        <v>109</v>
      </c>
      <c r="T700" s="320">
        <v>122</v>
      </c>
      <c r="U700" s="320">
        <v>130</v>
      </c>
      <c r="V700" s="320">
        <v>134</v>
      </c>
      <c r="W700" s="320">
        <v>134</v>
      </c>
      <c r="X700" s="320">
        <v>134</v>
      </c>
      <c r="Y700" s="320">
        <v>134</v>
      </c>
      <c r="Z700" s="320">
        <v>131</v>
      </c>
      <c r="AA700" s="320">
        <v>132</v>
      </c>
      <c r="AB700" s="320">
        <v>131</v>
      </c>
      <c r="AC700" s="320">
        <v>125</v>
      </c>
    </row>
    <row r="701" spans="1:29" ht="15" x14ac:dyDescent="0.2">
      <c r="A701" t="str">
        <f t="shared" ref="A701:A764" si="13">C701&amp;D701</f>
        <v>Allerød95+ år</v>
      </c>
      <c r="B701" s="241">
        <v>705</v>
      </c>
      <c r="C701" s="170" t="s">
        <v>153</v>
      </c>
      <c r="D701" s="170" t="s">
        <v>1341</v>
      </c>
      <c r="E701" s="320">
        <v>58</v>
      </c>
      <c r="F701" s="320">
        <v>59</v>
      </c>
      <c r="G701" s="320">
        <v>59</v>
      </c>
      <c r="H701" s="320">
        <v>65</v>
      </c>
      <c r="I701" s="320">
        <v>72</v>
      </c>
      <c r="J701" s="320">
        <v>77</v>
      </c>
      <c r="K701" s="320">
        <v>85</v>
      </c>
      <c r="L701" s="320">
        <v>94</v>
      </c>
      <c r="M701" s="320">
        <v>109</v>
      </c>
      <c r="N701" s="320">
        <v>114</v>
      </c>
      <c r="O701" s="320">
        <v>122</v>
      </c>
      <c r="P701" s="320">
        <v>128</v>
      </c>
      <c r="Q701" s="320">
        <v>137</v>
      </c>
      <c r="R701" s="320">
        <v>153</v>
      </c>
      <c r="S701" s="320">
        <v>167</v>
      </c>
      <c r="T701" s="320">
        <v>181</v>
      </c>
      <c r="U701" s="320">
        <v>193</v>
      </c>
      <c r="V701" s="320">
        <v>198</v>
      </c>
      <c r="W701" s="320">
        <v>197</v>
      </c>
      <c r="X701" s="320">
        <v>196</v>
      </c>
      <c r="Y701" s="320">
        <v>193</v>
      </c>
      <c r="Z701" s="320">
        <v>193</v>
      </c>
      <c r="AA701" s="320">
        <v>193</v>
      </c>
      <c r="AB701" s="320">
        <v>192</v>
      </c>
      <c r="AC701" s="320">
        <v>186</v>
      </c>
    </row>
    <row r="702" spans="1:29" ht="15" x14ac:dyDescent="0.2">
      <c r="A702" t="str">
        <f t="shared" si="13"/>
        <v>Assens95+ år</v>
      </c>
      <c r="B702" s="241">
        <v>706</v>
      </c>
      <c r="C702" s="170" t="s">
        <v>194</v>
      </c>
      <c r="D702" s="170" t="s">
        <v>1341</v>
      </c>
      <c r="E702" s="320">
        <v>101</v>
      </c>
      <c r="F702" s="320">
        <v>100</v>
      </c>
      <c r="G702" s="320">
        <v>99</v>
      </c>
      <c r="H702" s="320">
        <v>98</v>
      </c>
      <c r="I702" s="320">
        <v>100</v>
      </c>
      <c r="J702" s="320">
        <v>104</v>
      </c>
      <c r="K702" s="320">
        <v>112</v>
      </c>
      <c r="L702" s="320">
        <v>122</v>
      </c>
      <c r="M702" s="320">
        <v>129</v>
      </c>
      <c r="N702" s="320">
        <v>137</v>
      </c>
      <c r="O702" s="320">
        <v>145</v>
      </c>
      <c r="P702" s="320">
        <v>154</v>
      </c>
      <c r="Q702" s="320">
        <v>165</v>
      </c>
      <c r="R702" s="320">
        <v>182</v>
      </c>
      <c r="S702" s="320">
        <v>193</v>
      </c>
      <c r="T702" s="320">
        <v>216</v>
      </c>
      <c r="U702" s="320">
        <v>238</v>
      </c>
      <c r="V702" s="320">
        <v>256</v>
      </c>
      <c r="W702" s="320">
        <v>263</v>
      </c>
      <c r="X702" s="320">
        <v>268</v>
      </c>
      <c r="Y702" s="320">
        <v>265</v>
      </c>
      <c r="Z702" s="320">
        <v>264</v>
      </c>
      <c r="AA702" s="320">
        <v>262</v>
      </c>
      <c r="AB702" s="320">
        <v>269</v>
      </c>
      <c r="AC702" s="320">
        <v>275</v>
      </c>
    </row>
    <row r="703" spans="1:29" ht="15" x14ac:dyDescent="0.2">
      <c r="A703" t="str">
        <f t="shared" si="13"/>
        <v>Ballerup95+ år</v>
      </c>
      <c r="B703" s="241">
        <v>707</v>
      </c>
      <c r="C703" s="170" t="s">
        <v>154</v>
      </c>
      <c r="D703" s="170" t="s">
        <v>1341</v>
      </c>
      <c r="E703" s="320">
        <v>73</v>
      </c>
      <c r="F703" s="320">
        <v>83</v>
      </c>
      <c r="G703" s="320">
        <v>90</v>
      </c>
      <c r="H703" s="320">
        <v>99</v>
      </c>
      <c r="I703" s="320">
        <v>111</v>
      </c>
      <c r="J703" s="320">
        <v>126</v>
      </c>
      <c r="K703" s="320">
        <v>142</v>
      </c>
      <c r="L703" s="320">
        <v>154</v>
      </c>
      <c r="M703" s="320">
        <v>167</v>
      </c>
      <c r="N703" s="320">
        <v>168</v>
      </c>
      <c r="O703" s="320">
        <v>183</v>
      </c>
      <c r="P703" s="320">
        <v>191</v>
      </c>
      <c r="Q703" s="320">
        <v>203</v>
      </c>
      <c r="R703" s="320">
        <v>215</v>
      </c>
      <c r="S703" s="320">
        <v>224</v>
      </c>
      <c r="T703" s="320">
        <v>231</v>
      </c>
      <c r="U703" s="320">
        <v>240</v>
      </c>
      <c r="V703" s="320">
        <v>240</v>
      </c>
      <c r="W703" s="320">
        <v>237</v>
      </c>
      <c r="X703" s="320">
        <v>233</v>
      </c>
      <c r="Y703" s="320">
        <v>229</v>
      </c>
      <c r="Z703" s="320">
        <v>224</v>
      </c>
      <c r="AA703" s="320">
        <v>220</v>
      </c>
      <c r="AB703" s="320">
        <v>222</v>
      </c>
      <c r="AC703" s="320">
        <v>226</v>
      </c>
    </row>
    <row r="704" spans="1:29" ht="15" x14ac:dyDescent="0.2">
      <c r="A704" t="str">
        <f t="shared" si="13"/>
        <v>Billund95+ år</v>
      </c>
      <c r="B704" s="241">
        <v>708</v>
      </c>
      <c r="C704" s="170" t="s">
        <v>195</v>
      </c>
      <c r="D704" s="170" t="s">
        <v>1341</v>
      </c>
      <c r="E704" s="320">
        <v>53</v>
      </c>
      <c r="F704" s="320">
        <v>58</v>
      </c>
      <c r="G704" s="320">
        <v>55</v>
      </c>
      <c r="H704" s="320">
        <v>58</v>
      </c>
      <c r="I704" s="320">
        <v>60</v>
      </c>
      <c r="J704" s="320">
        <v>58</v>
      </c>
      <c r="K704" s="320">
        <v>64</v>
      </c>
      <c r="L704" s="320">
        <v>73</v>
      </c>
      <c r="M704" s="320">
        <v>77</v>
      </c>
      <c r="N704" s="320">
        <v>81</v>
      </c>
      <c r="O704" s="320">
        <v>85</v>
      </c>
      <c r="P704" s="320">
        <v>92</v>
      </c>
      <c r="Q704" s="320">
        <v>100</v>
      </c>
      <c r="R704" s="320">
        <v>110</v>
      </c>
      <c r="S704" s="320">
        <v>119</v>
      </c>
      <c r="T704" s="320">
        <v>131</v>
      </c>
      <c r="U704" s="320">
        <v>139</v>
      </c>
      <c r="V704" s="320">
        <v>145</v>
      </c>
      <c r="W704" s="320">
        <v>150</v>
      </c>
      <c r="X704" s="320">
        <v>149</v>
      </c>
      <c r="Y704" s="320">
        <v>152</v>
      </c>
      <c r="Z704" s="320">
        <v>152</v>
      </c>
      <c r="AA704" s="320">
        <v>149</v>
      </c>
      <c r="AB704" s="320">
        <v>157</v>
      </c>
      <c r="AC704" s="320">
        <v>158</v>
      </c>
    </row>
    <row r="705" spans="1:29" ht="15" x14ac:dyDescent="0.2">
      <c r="A705" t="str">
        <f t="shared" si="13"/>
        <v>Bornholm95+ år</v>
      </c>
      <c r="B705" s="241">
        <v>709</v>
      </c>
      <c r="C705" s="170" t="s">
        <v>155</v>
      </c>
      <c r="D705" s="170" t="s">
        <v>1341</v>
      </c>
      <c r="E705" s="320">
        <v>90</v>
      </c>
      <c r="F705" s="320">
        <v>95</v>
      </c>
      <c r="G705" s="320">
        <v>99</v>
      </c>
      <c r="H705" s="320">
        <v>106</v>
      </c>
      <c r="I705" s="320">
        <v>119</v>
      </c>
      <c r="J705" s="320">
        <v>119</v>
      </c>
      <c r="K705" s="320">
        <v>130</v>
      </c>
      <c r="L705" s="320">
        <v>134</v>
      </c>
      <c r="M705" s="320">
        <v>144</v>
      </c>
      <c r="N705" s="320">
        <v>152</v>
      </c>
      <c r="O705" s="320">
        <v>159</v>
      </c>
      <c r="P705" s="320">
        <v>167</v>
      </c>
      <c r="Q705" s="320">
        <v>184</v>
      </c>
      <c r="R705" s="320">
        <v>198</v>
      </c>
      <c r="S705" s="320">
        <v>219</v>
      </c>
      <c r="T705" s="320">
        <v>243</v>
      </c>
      <c r="U705" s="320">
        <v>256</v>
      </c>
      <c r="V705" s="320">
        <v>272</v>
      </c>
      <c r="W705" s="320">
        <v>275</v>
      </c>
      <c r="X705" s="320">
        <v>273</v>
      </c>
      <c r="Y705" s="320">
        <v>285</v>
      </c>
      <c r="Z705" s="320">
        <v>283</v>
      </c>
      <c r="AA705" s="320">
        <v>291</v>
      </c>
      <c r="AB705" s="320">
        <v>296</v>
      </c>
      <c r="AC705" s="320">
        <v>302</v>
      </c>
    </row>
    <row r="706" spans="1:29" ht="15" x14ac:dyDescent="0.2">
      <c r="A706" t="str">
        <f t="shared" si="13"/>
        <v>Brøndby95+ år</v>
      </c>
      <c r="B706" s="241">
        <v>710</v>
      </c>
      <c r="C706" s="170" t="s">
        <v>156</v>
      </c>
      <c r="D706" s="170" t="s">
        <v>1341</v>
      </c>
      <c r="E706" s="320">
        <v>76</v>
      </c>
      <c r="F706" s="320">
        <v>80</v>
      </c>
      <c r="G706" s="320">
        <v>78</v>
      </c>
      <c r="H706" s="320">
        <v>82</v>
      </c>
      <c r="I706" s="320">
        <v>88</v>
      </c>
      <c r="J706" s="320">
        <v>84</v>
      </c>
      <c r="K706" s="320">
        <v>89</v>
      </c>
      <c r="L706" s="320">
        <v>90</v>
      </c>
      <c r="M706" s="320">
        <v>99</v>
      </c>
      <c r="N706" s="320">
        <v>103</v>
      </c>
      <c r="O706" s="320">
        <v>104</v>
      </c>
      <c r="P706" s="320">
        <v>105</v>
      </c>
      <c r="Q706" s="320">
        <v>114</v>
      </c>
      <c r="R706" s="320">
        <v>120</v>
      </c>
      <c r="S706" s="320">
        <v>132</v>
      </c>
      <c r="T706" s="320">
        <v>142</v>
      </c>
      <c r="U706" s="320">
        <v>154</v>
      </c>
      <c r="V706" s="320">
        <v>162</v>
      </c>
      <c r="W706" s="320">
        <v>167</v>
      </c>
      <c r="X706" s="320">
        <v>163</v>
      </c>
      <c r="Y706" s="320">
        <v>167</v>
      </c>
      <c r="Z706" s="320">
        <v>168</v>
      </c>
      <c r="AA706" s="320">
        <v>169</v>
      </c>
      <c r="AB706" s="320">
        <v>172</v>
      </c>
      <c r="AC706" s="320">
        <v>175</v>
      </c>
    </row>
    <row r="707" spans="1:29" ht="15" x14ac:dyDescent="0.2">
      <c r="A707" t="str">
        <f t="shared" si="13"/>
        <v>Brønderslev95+ år</v>
      </c>
      <c r="B707" s="241">
        <v>711</v>
      </c>
      <c r="C707" s="170" t="s">
        <v>233</v>
      </c>
      <c r="D707" s="170" t="s">
        <v>1341</v>
      </c>
      <c r="E707" s="320">
        <v>80</v>
      </c>
      <c r="F707" s="320">
        <v>72</v>
      </c>
      <c r="G707" s="320">
        <v>82</v>
      </c>
      <c r="H707" s="320">
        <v>88</v>
      </c>
      <c r="I707" s="320">
        <v>100</v>
      </c>
      <c r="J707" s="320">
        <v>103</v>
      </c>
      <c r="K707" s="320">
        <v>111</v>
      </c>
      <c r="L707" s="320">
        <v>113</v>
      </c>
      <c r="M707" s="320">
        <v>116</v>
      </c>
      <c r="N707" s="320">
        <v>125</v>
      </c>
      <c r="O707" s="320">
        <v>134</v>
      </c>
      <c r="P707" s="320">
        <v>143</v>
      </c>
      <c r="Q707" s="320">
        <v>150</v>
      </c>
      <c r="R707" s="320">
        <v>164</v>
      </c>
      <c r="S707" s="320">
        <v>173</v>
      </c>
      <c r="T707" s="320">
        <v>188</v>
      </c>
      <c r="U707" s="320">
        <v>202</v>
      </c>
      <c r="V707" s="320">
        <v>218</v>
      </c>
      <c r="W707" s="320">
        <v>224</v>
      </c>
      <c r="X707" s="320">
        <v>226</v>
      </c>
      <c r="Y707" s="320">
        <v>229</v>
      </c>
      <c r="Z707" s="320">
        <v>226</v>
      </c>
      <c r="AA707" s="320">
        <v>230</v>
      </c>
      <c r="AB707" s="320">
        <v>235</v>
      </c>
      <c r="AC707" s="320">
        <v>241</v>
      </c>
    </row>
    <row r="708" spans="1:29" ht="15" x14ac:dyDescent="0.2">
      <c r="A708" t="str">
        <f t="shared" si="13"/>
        <v>Christiansø95+ år</v>
      </c>
      <c r="B708" s="241">
        <v>712</v>
      </c>
      <c r="C708" s="170" t="s">
        <v>1425</v>
      </c>
      <c r="D708" s="170" t="s">
        <v>1341</v>
      </c>
      <c r="E708" s="320">
        <v>0</v>
      </c>
      <c r="F708" s="320">
        <v>0</v>
      </c>
      <c r="G708" s="320">
        <v>0</v>
      </c>
      <c r="H708" s="320">
        <v>0</v>
      </c>
      <c r="I708" s="320">
        <v>0</v>
      </c>
      <c r="J708" s="320">
        <v>0</v>
      </c>
      <c r="K708" s="320">
        <v>0</v>
      </c>
      <c r="L708" s="320">
        <v>0</v>
      </c>
      <c r="M708" s="320">
        <v>0</v>
      </c>
      <c r="N708" s="320">
        <v>0</v>
      </c>
      <c r="O708" s="320">
        <v>0</v>
      </c>
      <c r="P708" s="320">
        <v>0</v>
      </c>
      <c r="Q708" s="320">
        <v>0</v>
      </c>
      <c r="R708" s="320">
        <v>0</v>
      </c>
      <c r="S708" s="320">
        <v>0</v>
      </c>
      <c r="T708" s="320">
        <v>0</v>
      </c>
      <c r="U708" s="320">
        <v>0</v>
      </c>
      <c r="V708" s="320">
        <v>0</v>
      </c>
      <c r="W708" s="320">
        <v>0</v>
      </c>
      <c r="X708" s="320">
        <v>0</v>
      </c>
      <c r="Y708" s="320">
        <v>0</v>
      </c>
      <c r="Z708" s="320">
        <v>0</v>
      </c>
      <c r="AA708" s="320">
        <v>0</v>
      </c>
      <c r="AB708" s="320">
        <v>0</v>
      </c>
      <c r="AC708" s="320">
        <v>0</v>
      </c>
    </row>
    <row r="709" spans="1:29" ht="15" x14ac:dyDescent="0.2">
      <c r="A709" t="str">
        <f t="shared" si="13"/>
        <v>Dragør95+ år</v>
      </c>
      <c r="B709" s="241">
        <v>713</v>
      </c>
      <c r="C709" s="170" t="s">
        <v>157</v>
      </c>
      <c r="D709" s="170" t="s">
        <v>1341</v>
      </c>
      <c r="E709" s="320">
        <v>36</v>
      </c>
      <c r="F709" s="320">
        <v>43</v>
      </c>
      <c r="G709" s="320">
        <v>42</v>
      </c>
      <c r="H709" s="320">
        <v>44</v>
      </c>
      <c r="I709" s="320">
        <v>41</v>
      </c>
      <c r="J709" s="320">
        <v>44</v>
      </c>
      <c r="K709" s="320">
        <v>52</v>
      </c>
      <c r="L709" s="320">
        <v>56</v>
      </c>
      <c r="M709" s="320">
        <v>65</v>
      </c>
      <c r="N709" s="320">
        <v>61</v>
      </c>
      <c r="O709" s="320">
        <v>64</v>
      </c>
      <c r="P709" s="320">
        <v>66</v>
      </c>
      <c r="Q709" s="320">
        <v>73</v>
      </c>
      <c r="R709" s="320">
        <v>80</v>
      </c>
      <c r="S709" s="320">
        <v>82</v>
      </c>
      <c r="T709" s="320">
        <v>89</v>
      </c>
      <c r="U709" s="320">
        <v>94</v>
      </c>
      <c r="V709" s="320">
        <v>99</v>
      </c>
      <c r="W709" s="320">
        <v>99</v>
      </c>
      <c r="X709" s="320">
        <v>99</v>
      </c>
      <c r="Y709" s="320">
        <v>100</v>
      </c>
      <c r="Z709" s="320">
        <v>101</v>
      </c>
      <c r="AA709" s="320">
        <v>102</v>
      </c>
      <c r="AB709" s="320">
        <v>102</v>
      </c>
      <c r="AC709" s="320">
        <v>102</v>
      </c>
    </row>
    <row r="710" spans="1:29" ht="15" x14ac:dyDescent="0.2">
      <c r="A710" t="str">
        <f t="shared" si="13"/>
        <v>Egedal95+ år</v>
      </c>
      <c r="B710" s="241">
        <v>714</v>
      </c>
      <c r="C710" s="170" t="s">
        <v>158</v>
      </c>
      <c r="D710" s="170" t="s">
        <v>1341</v>
      </c>
      <c r="E710" s="320">
        <v>35</v>
      </c>
      <c r="F710" s="320">
        <v>36</v>
      </c>
      <c r="G710" s="320">
        <v>49</v>
      </c>
      <c r="H710" s="320">
        <v>55</v>
      </c>
      <c r="I710" s="320">
        <v>64</v>
      </c>
      <c r="J710" s="320">
        <v>70</v>
      </c>
      <c r="K710" s="320">
        <v>79</v>
      </c>
      <c r="L710" s="320">
        <v>90</v>
      </c>
      <c r="M710" s="320">
        <v>95</v>
      </c>
      <c r="N710" s="320">
        <v>111</v>
      </c>
      <c r="O710" s="320">
        <v>127</v>
      </c>
      <c r="P710" s="320">
        <v>142</v>
      </c>
      <c r="Q710" s="320">
        <v>154</v>
      </c>
      <c r="R710" s="320">
        <v>172</v>
      </c>
      <c r="S710" s="320">
        <v>186</v>
      </c>
      <c r="T710" s="320">
        <v>203</v>
      </c>
      <c r="U710" s="320">
        <v>214</v>
      </c>
      <c r="V710" s="320">
        <v>219</v>
      </c>
      <c r="W710" s="320">
        <v>224</v>
      </c>
      <c r="X710" s="320">
        <v>217</v>
      </c>
      <c r="Y710" s="320">
        <v>208</v>
      </c>
      <c r="Z710" s="320">
        <v>202</v>
      </c>
      <c r="AA710" s="320">
        <v>195</v>
      </c>
      <c r="AB710" s="320">
        <v>194</v>
      </c>
      <c r="AC710" s="320">
        <v>191</v>
      </c>
    </row>
    <row r="711" spans="1:29" ht="15" x14ac:dyDescent="0.2">
      <c r="A711" t="str">
        <f t="shared" si="13"/>
        <v>Esbjerg95+ år</v>
      </c>
      <c r="B711" s="241">
        <v>715</v>
      </c>
      <c r="C711" s="170" t="s">
        <v>196</v>
      </c>
      <c r="D711" s="170" t="s">
        <v>1341</v>
      </c>
      <c r="E711" s="320">
        <v>184</v>
      </c>
      <c r="F711" s="320">
        <v>184</v>
      </c>
      <c r="G711" s="320">
        <v>181</v>
      </c>
      <c r="H711" s="320">
        <v>199</v>
      </c>
      <c r="I711" s="320">
        <v>214</v>
      </c>
      <c r="J711" s="320">
        <v>227</v>
      </c>
      <c r="K711" s="320">
        <v>246</v>
      </c>
      <c r="L711" s="320">
        <v>267</v>
      </c>
      <c r="M711" s="320">
        <v>286</v>
      </c>
      <c r="N711" s="320">
        <v>301</v>
      </c>
      <c r="O711" s="320">
        <v>325</v>
      </c>
      <c r="P711" s="320">
        <v>349</v>
      </c>
      <c r="Q711" s="320">
        <v>384</v>
      </c>
      <c r="R711" s="320">
        <v>415</v>
      </c>
      <c r="S711" s="320">
        <v>454</v>
      </c>
      <c r="T711" s="320">
        <v>496</v>
      </c>
      <c r="U711" s="320">
        <v>525</v>
      </c>
      <c r="V711" s="320">
        <v>550</v>
      </c>
      <c r="W711" s="320">
        <v>564</v>
      </c>
      <c r="X711" s="320">
        <v>570</v>
      </c>
      <c r="Y711" s="320">
        <v>581</v>
      </c>
      <c r="Z711" s="320">
        <v>587</v>
      </c>
      <c r="AA711" s="320">
        <v>592</v>
      </c>
      <c r="AB711" s="320">
        <v>621</v>
      </c>
      <c r="AC711" s="320">
        <v>635</v>
      </c>
    </row>
    <row r="712" spans="1:29" ht="15" x14ac:dyDescent="0.2">
      <c r="A712" t="str">
        <f t="shared" si="13"/>
        <v>Faaborg-Midtfyn95+ år</v>
      </c>
      <c r="B712" s="241">
        <v>716</v>
      </c>
      <c r="C712" s="170" t="s">
        <v>198</v>
      </c>
      <c r="D712" s="170" t="s">
        <v>1341</v>
      </c>
      <c r="E712" s="320">
        <v>129</v>
      </c>
      <c r="F712" s="320">
        <v>129</v>
      </c>
      <c r="G712" s="320">
        <v>138</v>
      </c>
      <c r="H712" s="320">
        <v>146</v>
      </c>
      <c r="I712" s="320">
        <v>159</v>
      </c>
      <c r="J712" s="320">
        <v>162</v>
      </c>
      <c r="K712" s="320">
        <v>170</v>
      </c>
      <c r="L712" s="320">
        <v>179</v>
      </c>
      <c r="M712" s="320">
        <v>189</v>
      </c>
      <c r="N712" s="320">
        <v>203</v>
      </c>
      <c r="O712" s="320">
        <v>208</v>
      </c>
      <c r="P712" s="320">
        <v>227</v>
      </c>
      <c r="Q712" s="320">
        <v>238</v>
      </c>
      <c r="R712" s="320">
        <v>253</v>
      </c>
      <c r="S712" s="320">
        <v>272</v>
      </c>
      <c r="T712" s="320">
        <v>300</v>
      </c>
      <c r="U712" s="320">
        <v>322</v>
      </c>
      <c r="V712" s="320">
        <v>344</v>
      </c>
      <c r="W712" s="320">
        <v>348</v>
      </c>
      <c r="X712" s="320">
        <v>349</v>
      </c>
      <c r="Y712" s="320">
        <v>353</v>
      </c>
      <c r="Z712" s="320">
        <v>345</v>
      </c>
      <c r="AA712" s="320">
        <v>348</v>
      </c>
      <c r="AB712" s="320">
        <v>355</v>
      </c>
      <c r="AC712" s="320">
        <v>366</v>
      </c>
    </row>
    <row r="713" spans="1:29" ht="15" x14ac:dyDescent="0.2">
      <c r="A713" t="str">
        <f t="shared" si="13"/>
        <v>Fanø95+ år</v>
      </c>
      <c r="B713" s="241">
        <v>717</v>
      </c>
      <c r="C713" s="170" t="s">
        <v>17</v>
      </c>
      <c r="D713" s="170" t="s">
        <v>1341</v>
      </c>
      <c r="E713" s="320">
        <v>10</v>
      </c>
      <c r="F713" s="320">
        <v>12</v>
      </c>
      <c r="G713" s="320">
        <v>9</v>
      </c>
      <c r="H713" s="320">
        <v>9</v>
      </c>
      <c r="I713" s="320">
        <v>8</v>
      </c>
      <c r="J713" s="320">
        <v>8</v>
      </c>
      <c r="K713" s="320">
        <v>9</v>
      </c>
      <c r="L713" s="320">
        <v>11</v>
      </c>
      <c r="M713" s="320">
        <v>11</v>
      </c>
      <c r="N713" s="320">
        <v>11</v>
      </c>
      <c r="O713" s="320">
        <v>10</v>
      </c>
      <c r="P713" s="320">
        <v>11</v>
      </c>
      <c r="Q713" s="320">
        <v>14</v>
      </c>
      <c r="R713" s="320">
        <v>15</v>
      </c>
      <c r="S713" s="320">
        <v>18</v>
      </c>
      <c r="T713" s="320">
        <v>26</v>
      </c>
      <c r="U713" s="320">
        <v>26</v>
      </c>
      <c r="V713" s="320">
        <v>29</v>
      </c>
      <c r="W713" s="320">
        <v>27</v>
      </c>
      <c r="X713" s="320">
        <v>28</v>
      </c>
      <c r="Y713" s="320">
        <v>29</v>
      </c>
      <c r="Z713" s="320">
        <v>29</v>
      </c>
      <c r="AA713" s="320">
        <v>30</v>
      </c>
      <c r="AB713" s="320">
        <v>29</v>
      </c>
      <c r="AC713" s="320">
        <v>30</v>
      </c>
    </row>
    <row r="714" spans="1:29" ht="15" x14ac:dyDescent="0.2">
      <c r="A714" t="str">
        <f t="shared" si="13"/>
        <v>Favrskov95+ år</v>
      </c>
      <c r="B714" s="241">
        <v>718</v>
      </c>
      <c r="C714" s="170" t="s">
        <v>215</v>
      </c>
      <c r="D714" s="170" t="s">
        <v>1341</v>
      </c>
      <c r="E714" s="320">
        <v>70</v>
      </c>
      <c r="F714" s="320">
        <v>66</v>
      </c>
      <c r="G714" s="320">
        <v>72</v>
      </c>
      <c r="H714" s="320">
        <v>75</v>
      </c>
      <c r="I714" s="320">
        <v>79</v>
      </c>
      <c r="J714" s="320">
        <v>87</v>
      </c>
      <c r="K714" s="320">
        <v>100</v>
      </c>
      <c r="L714" s="320">
        <v>111</v>
      </c>
      <c r="M714" s="320">
        <v>115</v>
      </c>
      <c r="N714" s="320">
        <v>116</v>
      </c>
      <c r="O714" s="320">
        <v>129</v>
      </c>
      <c r="P714" s="320">
        <v>138</v>
      </c>
      <c r="Q714" s="320">
        <v>152</v>
      </c>
      <c r="R714" s="320">
        <v>168</v>
      </c>
      <c r="S714" s="320">
        <v>180</v>
      </c>
      <c r="T714" s="320">
        <v>195</v>
      </c>
      <c r="U714" s="320">
        <v>209</v>
      </c>
      <c r="V714" s="320">
        <v>221</v>
      </c>
      <c r="W714" s="320">
        <v>229</v>
      </c>
      <c r="X714" s="320">
        <v>229</v>
      </c>
      <c r="Y714" s="320">
        <v>232</v>
      </c>
      <c r="Z714" s="320">
        <v>235</v>
      </c>
      <c r="AA714" s="320">
        <v>234</v>
      </c>
      <c r="AB714" s="320">
        <v>237</v>
      </c>
      <c r="AC714" s="320">
        <v>236</v>
      </c>
    </row>
    <row r="715" spans="1:29" ht="15" x14ac:dyDescent="0.2">
      <c r="A715" t="str">
        <f t="shared" si="13"/>
        <v>Faxe95+ år</v>
      </c>
      <c r="B715" s="241">
        <v>719</v>
      </c>
      <c r="C715" s="170" t="s">
        <v>177</v>
      </c>
      <c r="D715" s="170" t="s">
        <v>1341</v>
      </c>
      <c r="E715" s="320">
        <v>62</v>
      </c>
      <c r="F715" s="320">
        <v>66</v>
      </c>
      <c r="G715" s="320">
        <v>70</v>
      </c>
      <c r="H715" s="320">
        <v>72</v>
      </c>
      <c r="I715" s="320">
        <v>79</v>
      </c>
      <c r="J715" s="320">
        <v>88</v>
      </c>
      <c r="K715" s="320">
        <v>92</v>
      </c>
      <c r="L715" s="320">
        <v>100</v>
      </c>
      <c r="M715" s="320">
        <v>104</v>
      </c>
      <c r="N715" s="320">
        <v>111</v>
      </c>
      <c r="O715" s="320">
        <v>114</v>
      </c>
      <c r="P715" s="320">
        <v>126</v>
      </c>
      <c r="Q715" s="320">
        <v>141</v>
      </c>
      <c r="R715" s="320">
        <v>155</v>
      </c>
      <c r="S715" s="320">
        <v>166</v>
      </c>
      <c r="T715" s="320">
        <v>181</v>
      </c>
      <c r="U715" s="320">
        <v>197</v>
      </c>
      <c r="V715" s="320">
        <v>206</v>
      </c>
      <c r="W715" s="320">
        <v>218</v>
      </c>
      <c r="X715" s="320">
        <v>220</v>
      </c>
      <c r="Y715" s="320">
        <v>225</v>
      </c>
      <c r="Z715" s="320">
        <v>227</v>
      </c>
      <c r="AA715" s="320">
        <v>227</v>
      </c>
      <c r="AB715" s="320">
        <v>232</v>
      </c>
      <c r="AC715" s="320">
        <v>233</v>
      </c>
    </row>
    <row r="716" spans="1:29" ht="15" x14ac:dyDescent="0.2">
      <c r="A716" t="str">
        <f t="shared" si="13"/>
        <v>Fredensborg95+ år</v>
      </c>
      <c r="B716" s="241">
        <v>720</v>
      </c>
      <c r="C716" s="170" t="s">
        <v>159</v>
      </c>
      <c r="D716" s="170" t="s">
        <v>1341</v>
      </c>
      <c r="E716" s="320">
        <v>72</v>
      </c>
      <c r="F716" s="320">
        <v>72</v>
      </c>
      <c r="G716" s="320">
        <v>86</v>
      </c>
      <c r="H716" s="320">
        <v>93</v>
      </c>
      <c r="I716" s="320">
        <v>96</v>
      </c>
      <c r="J716" s="320">
        <v>112</v>
      </c>
      <c r="K716" s="320">
        <v>118</v>
      </c>
      <c r="L716" s="320">
        <v>127</v>
      </c>
      <c r="M716" s="320">
        <v>139</v>
      </c>
      <c r="N716" s="320">
        <v>153</v>
      </c>
      <c r="O716" s="320">
        <v>164</v>
      </c>
      <c r="P716" s="320">
        <v>178</v>
      </c>
      <c r="Q716" s="320">
        <v>196</v>
      </c>
      <c r="R716" s="320">
        <v>219</v>
      </c>
      <c r="S716" s="320">
        <v>250</v>
      </c>
      <c r="T716" s="320">
        <v>277</v>
      </c>
      <c r="U716" s="320">
        <v>298</v>
      </c>
      <c r="V716" s="320">
        <v>316</v>
      </c>
      <c r="W716" s="320">
        <v>332</v>
      </c>
      <c r="X716" s="320">
        <v>333</v>
      </c>
      <c r="Y716" s="320">
        <v>335</v>
      </c>
      <c r="Z716" s="320">
        <v>333</v>
      </c>
      <c r="AA716" s="320">
        <v>331</v>
      </c>
      <c r="AB716" s="320">
        <v>330</v>
      </c>
      <c r="AC716" s="320">
        <v>333</v>
      </c>
    </row>
    <row r="717" spans="1:29" ht="15" x14ac:dyDescent="0.2">
      <c r="A717" t="str">
        <f t="shared" si="13"/>
        <v>Fredericia95+ år</v>
      </c>
      <c r="B717" s="241">
        <v>721</v>
      </c>
      <c r="C717" s="170" t="s">
        <v>197</v>
      </c>
      <c r="D717" s="170" t="s">
        <v>1341</v>
      </c>
      <c r="E717" s="320">
        <v>89</v>
      </c>
      <c r="F717" s="320">
        <v>90</v>
      </c>
      <c r="G717" s="320">
        <v>98</v>
      </c>
      <c r="H717" s="320">
        <v>101</v>
      </c>
      <c r="I717" s="320">
        <v>106</v>
      </c>
      <c r="J717" s="320">
        <v>115</v>
      </c>
      <c r="K717" s="320">
        <v>119</v>
      </c>
      <c r="L717" s="320">
        <v>123</v>
      </c>
      <c r="M717" s="320">
        <v>132</v>
      </c>
      <c r="N717" s="320">
        <v>141</v>
      </c>
      <c r="O717" s="320">
        <v>154</v>
      </c>
      <c r="P717" s="320">
        <v>165</v>
      </c>
      <c r="Q717" s="320">
        <v>184</v>
      </c>
      <c r="R717" s="320">
        <v>206</v>
      </c>
      <c r="S717" s="320">
        <v>222</v>
      </c>
      <c r="T717" s="320">
        <v>238</v>
      </c>
      <c r="U717" s="320">
        <v>256</v>
      </c>
      <c r="V717" s="320">
        <v>271</v>
      </c>
      <c r="W717" s="320">
        <v>273</v>
      </c>
      <c r="X717" s="320">
        <v>271</v>
      </c>
      <c r="Y717" s="320">
        <v>269</v>
      </c>
      <c r="Z717" s="320">
        <v>268</v>
      </c>
      <c r="AA717" s="320">
        <v>264</v>
      </c>
      <c r="AB717" s="320">
        <v>270</v>
      </c>
      <c r="AC717" s="320">
        <v>277</v>
      </c>
    </row>
    <row r="718" spans="1:29" ht="15" x14ac:dyDescent="0.2">
      <c r="A718" t="str">
        <f t="shared" si="13"/>
        <v>Frederiksberg95+ år</v>
      </c>
      <c r="B718" s="241">
        <v>722</v>
      </c>
      <c r="C718" s="170" t="s">
        <v>151</v>
      </c>
      <c r="D718" s="170" t="s">
        <v>1341</v>
      </c>
      <c r="E718" s="320">
        <v>191</v>
      </c>
      <c r="F718" s="320">
        <v>188</v>
      </c>
      <c r="G718" s="320">
        <v>185</v>
      </c>
      <c r="H718" s="320">
        <v>190</v>
      </c>
      <c r="I718" s="320">
        <v>196</v>
      </c>
      <c r="J718" s="320">
        <v>199</v>
      </c>
      <c r="K718" s="320">
        <v>208</v>
      </c>
      <c r="L718" s="320">
        <v>225</v>
      </c>
      <c r="M718" s="320">
        <v>234</v>
      </c>
      <c r="N718" s="320">
        <v>246</v>
      </c>
      <c r="O718" s="320">
        <v>254</v>
      </c>
      <c r="P718" s="320">
        <v>267</v>
      </c>
      <c r="Q718" s="320">
        <v>294</v>
      </c>
      <c r="R718" s="320">
        <v>334</v>
      </c>
      <c r="S718" s="320">
        <v>367</v>
      </c>
      <c r="T718" s="320">
        <v>396</v>
      </c>
      <c r="U718" s="320">
        <v>421</v>
      </c>
      <c r="V718" s="320">
        <v>437</v>
      </c>
      <c r="W718" s="320">
        <v>441</v>
      </c>
      <c r="X718" s="320">
        <v>440</v>
      </c>
      <c r="Y718" s="320">
        <v>434</v>
      </c>
      <c r="Z718" s="320">
        <v>425</v>
      </c>
      <c r="AA718" s="320">
        <v>424</v>
      </c>
      <c r="AB718" s="320">
        <v>426</v>
      </c>
      <c r="AC718" s="320">
        <v>434</v>
      </c>
    </row>
    <row r="719" spans="1:29" ht="15" x14ac:dyDescent="0.2">
      <c r="A719" t="str">
        <f t="shared" si="13"/>
        <v>Frederikshavn95+ år</v>
      </c>
      <c r="B719" s="241">
        <v>723</v>
      </c>
      <c r="C719" s="170" t="s">
        <v>234</v>
      </c>
      <c r="D719" s="170" t="s">
        <v>1341</v>
      </c>
      <c r="E719" s="320">
        <v>146</v>
      </c>
      <c r="F719" s="320">
        <v>151</v>
      </c>
      <c r="G719" s="320">
        <v>148</v>
      </c>
      <c r="H719" s="320">
        <v>155</v>
      </c>
      <c r="I719" s="320">
        <v>159</v>
      </c>
      <c r="J719" s="320">
        <v>170</v>
      </c>
      <c r="K719" s="320">
        <v>179</v>
      </c>
      <c r="L719" s="320">
        <v>194</v>
      </c>
      <c r="M719" s="320">
        <v>206</v>
      </c>
      <c r="N719" s="320">
        <v>221</v>
      </c>
      <c r="O719" s="320">
        <v>230</v>
      </c>
      <c r="P719" s="320">
        <v>249</v>
      </c>
      <c r="Q719" s="320">
        <v>268</v>
      </c>
      <c r="R719" s="320">
        <v>291</v>
      </c>
      <c r="S719" s="320">
        <v>323</v>
      </c>
      <c r="T719" s="320">
        <v>341</v>
      </c>
      <c r="U719" s="320">
        <v>366</v>
      </c>
      <c r="V719" s="320">
        <v>378</v>
      </c>
      <c r="W719" s="320">
        <v>380</v>
      </c>
      <c r="X719" s="320">
        <v>389</v>
      </c>
      <c r="Y719" s="320">
        <v>392</v>
      </c>
      <c r="Z719" s="320">
        <v>382</v>
      </c>
      <c r="AA719" s="320">
        <v>385</v>
      </c>
      <c r="AB719" s="320">
        <v>393</v>
      </c>
      <c r="AC719" s="320">
        <v>400</v>
      </c>
    </row>
    <row r="720" spans="1:29" ht="15" x14ac:dyDescent="0.2">
      <c r="A720" t="str">
        <f t="shared" si="13"/>
        <v>Frederikssund95+ år</v>
      </c>
      <c r="B720" s="241">
        <v>724</v>
      </c>
      <c r="C720" s="170" t="s">
        <v>160</v>
      </c>
      <c r="D720" s="170" t="s">
        <v>1341</v>
      </c>
      <c r="E720" s="320">
        <v>78</v>
      </c>
      <c r="F720" s="320">
        <v>85</v>
      </c>
      <c r="G720" s="320">
        <v>87</v>
      </c>
      <c r="H720" s="320">
        <v>96</v>
      </c>
      <c r="I720" s="320">
        <v>103</v>
      </c>
      <c r="J720" s="320">
        <v>121</v>
      </c>
      <c r="K720" s="320">
        <v>143</v>
      </c>
      <c r="L720" s="320">
        <v>157</v>
      </c>
      <c r="M720" s="320">
        <v>171</v>
      </c>
      <c r="N720" s="320">
        <v>194</v>
      </c>
      <c r="O720" s="320">
        <v>215</v>
      </c>
      <c r="P720" s="320">
        <v>236</v>
      </c>
      <c r="Q720" s="320">
        <v>259</v>
      </c>
      <c r="R720" s="320">
        <v>283</v>
      </c>
      <c r="S720" s="320">
        <v>314</v>
      </c>
      <c r="T720" s="320">
        <v>344</v>
      </c>
      <c r="U720" s="320">
        <v>371</v>
      </c>
      <c r="V720" s="320">
        <v>382</v>
      </c>
      <c r="W720" s="320">
        <v>387</v>
      </c>
      <c r="X720" s="320">
        <v>386</v>
      </c>
      <c r="Y720" s="320">
        <v>390</v>
      </c>
      <c r="Z720" s="320">
        <v>387</v>
      </c>
      <c r="AA720" s="320">
        <v>384</v>
      </c>
      <c r="AB720" s="320">
        <v>392</v>
      </c>
      <c r="AC720" s="320">
        <v>395</v>
      </c>
    </row>
    <row r="721" spans="1:29" ht="15" x14ac:dyDescent="0.2">
      <c r="A721" t="str">
        <f t="shared" si="13"/>
        <v>Furesø95+ år</v>
      </c>
      <c r="B721" s="241">
        <v>725</v>
      </c>
      <c r="C721" s="170" t="s">
        <v>161</v>
      </c>
      <c r="D721" s="170" t="s">
        <v>1341</v>
      </c>
      <c r="E721" s="320">
        <v>105</v>
      </c>
      <c r="F721" s="320">
        <v>118</v>
      </c>
      <c r="G721" s="320">
        <v>123</v>
      </c>
      <c r="H721" s="320">
        <v>137</v>
      </c>
      <c r="I721" s="320">
        <v>152</v>
      </c>
      <c r="J721" s="320">
        <v>153</v>
      </c>
      <c r="K721" s="320">
        <v>166</v>
      </c>
      <c r="L721" s="320">
        <v>176</v>
      </c>
      <c r="M721" s="320">
        <v>184</v>
      </c>
      <c r="N721" s="320">
        <v>196</v>
      </c>
      <c r="O721" s="320">
        <v>208</v>
      </c>
      <c r="P721" s="320">
        <v>210</v>
      </c>
      <c r="Q721" s="320">
        <v>225</v>
      </c>
      <c r="R721" s="320">
        <v>249</v>
      </c>
      <c r="S721" s="320">
        <v>267</v>
      </c>
      <c r="T721" s="320">
        <v>290</v>
      </c>
      <c r="U721" s="320">
        <v>310</v>
      </c>
      <c r="V721" s="320">
        <v>322</v>
      </c>
      <c r="W721" s="320">
        <v>329</v>
      </c>
      <c r="X721" s="320">
        <v>327</v>
      </c>
      <c r="Y721" s="320">
        <v>325</v>
      </c>
      <c r="Z721" s="320">
        <v>319</v>
      </c>
      <c r="AA721" s="320">
        <v>320</v>
      </c>
      <c r="AB721" s="320">
        <v>321</v>
      </c>
      <c r="AC721" s="320">
        <v>330</v>
      </c>
    </row>
    <row r="722" spans="1:29" ht="15" x14ac:dyDescent="0.2">
      <c r="A722" t="str">
        <f t="shared" si="13"/>
        <v>Gentofte95+ år</v>
      </c>
      <c r="B722" s="241">
        <v>726</v>
      </c>
      <c r="C722" s="170" t="s">
        <v>162</v>
      </c>
      <c r="D722" s="170" t="s">
        <v>1341</v>
      </c>
      <c r="E722" s="320">
        <v>227</v>
      </c>
      <c r="F722" s="320">
        <v>218</v>
      </c>
      <c r="G722" s="320">
        <v>209</v>
      </c>
      <c r="H722" s="320">
        <v>214</v>
      </c>
      <c r="I722" s="320">
        <v>220</v>
      </c>
      <c r="J722" s="320">
        <v>217</v>
      </c>
      <c r="K722" s="320">
        <v>228</v>
      </c>
      <c r="L722" s="320">
        <v>246</v>
      </c>
      <c r="M722" s="320">
        <v>266</v>
      </c>
      <c r="N722" s="320">
        <v>281</v>
      </c>
      <c r="O722" s="320">
        <v>296</v>
      </c>
      <c r="P722" s="320">
        <v>311</v>
      </c>
      <c r="Q722" s="320">
        <v>340</v>
      </c>
      <c r="R722" s="320">
        <v>380</v>
      </c>
      <c r="S722" s="320">
        <v>423</v>
      </c>
      <c r="T722" s="320">
        <v>452</v>
      </c>
      <c r="U722" s="320">
        <v>480</v>
      </c>
      <c r="V722" s="320">
        <v>506</v>
      </c>
      <c r="W722" s="320">
        <v>521</v>
      </c>
      <c r="X722" s="320">
        <v>514</v>
      </c>
      <c r="Y722" s="320">
        <v>498</v>
      </c>
      <c r="Z722" s="320">
        <v>490</v>
      </c>
      <c r="AA722" s="320">
        <v>489</v>
      </c>
      <c r="AB722" s="320">
        <v>490</v>
      </c>
      <c r="AC722" s="320">
        <v>489</v>
      </c>
    </row>
    <row r="723" spans="1:29" ht="15" x14ac:dyDescent="0.2">
      <c r="A723" t="str">
        <f t="shared" si="13"/>
        <v>Gladsaxe95+ år</v>
      </c>
      <c r="B723" s="241">
        <v>727</v>
      </c>
      <c r="C723" s="170" t="s">
        <v>163</v>
      </c>
      <c r="D723" s="170" t="s">
        <v>1341</v>
      </c>
      <c r="E723" s="320">
        <v>149</v>
      </c>
      <c r="F723" s="320">
        <v>141</v>
      </c>
      <c r="G723" s="320">
        <v>145</v>
      </c>
      <c r="H723" s="320">
        <v>147</v>
      </c>
      <c r="I723" s="320">
        <v>147</v>
      </c>
      <c r="J723" s="320">
        <v>150</v>
      </c>
      <c r="K723" s="320">
        <v>156</v>
      </c>
      <c r="L723" s="320">
        <v>156</v>
      </c>
      <c r="M723" s="320">
        <v>161</v>
      </c>
      <c r="N723" s="320">
        <v>166</v>
      </c>
      <c r="O723" s="320">
        <v>170</v>
      </c>
      <c r="P723" s="320">
        <v>173</v>
      </c>
      <c r="Q723" s="320">
        <v>186</v>
      </c>
      <c r="R723" s="320">
        <v>205</v>
      </c>
      <c r="S723" s="320">
        <v>223</v>
      </c>
      <c r="T723" s="320">
        <v>239</v>
      </c>
      <c r="U723" s="320">
        <v>251</v>
      </c>
      <c r="V723" s="320">
        <v>269</v>
      </c>
      <c r="W723" s="320">
        <v>272</v>
      </c>
      <c r="X723" s="320">
        <v>276</v>
      </c>
      <c r="Y723" s="320">
        <v>283</v>
      </c>
      <c r="Z723" s="320">
        <v>283</v>
      </c>
      <c r="AA723" s="320">
        <v>288</v>
      </c>
      <c r="AB723" s="320">
        <v>293</v>
      </c>
      <c r="AC723" s="320">
        <v>303</v>
      </c>
    </row>
    <row r="724" spans="1:29" ht="15" x14ac:dyDescent="0.2">
      <c r="A724" t="str">
        <f t="shared" si="13"/>
        <v>Glostrup95+ år</v>
      </c>
      <c r="B724" s="241">
        <v>728</v>
      </c>
      <c r="C724" s="170" t="s">
        <v>164</v>
      </c>
      <c r="D724" s="170" t="s">
        <v>1341</v>
      </c>
      <c r="E724" s="320">
        <v>46</v>
      </c>
      <c r="F724" s="320">
        <v>46</v>
      </c>
      <c r="G724" s="320">
        <v>52</v>
      </c>
      <c r="H724" s="320">
        <v>53</v>
      </c>
      <c r="I724" s="320">
        <v>52</v>
      </c>
      <c r="J724" s="320">
        <v>51</v>
      </c>
      <c r="K724" s="320">
        <v>57</v>
      </c>
      <c r="L724" s="320">
        <v>62</v>
      </c>
      <c r="M724" s="320">
        <v>65</v>
      </c>
      <c r="N724" s="320">
        <v>68</v>
      </c>
      <c r="O724" s="320">
        <v>70</v>
      </c>
      <c r="P724" s="320">
        <v>65</v>
      </c>
      <c r="Q724" s="320">
        <v>69</v>
      </c>
      <c r="R724" s="320">
        <v>76</v>
      </c>
      <c r="S724" s="320">
        <v>81</v>
      </c>
      <c r="T724" s="320">
        <v>89</v>
      </c>
      <c r="U724" s="320">
        <v>95</v>
      </c>
      <c r="V724" s="320">
        <v>95</v>
      </c>
      <c r="W724" s="320">
        <v>98</v>
      </c>
      <c r="X724" s="320">
        <v>100</v>
      </c>
      <c r="Y724" s="320">
        <v>99</v>
      </c>
      <c r="Z724" s="320">
        <v>95</v>
      </c>
      <c r="AA724" s="320">
        <v>96</v>
      </c>
      <c r="AB724" s="320">
        <v>94</v>
      </c>
      <c r="AC724" s="320">
        <v>96</v>
      </c>
    </row>
    <row r="725" spans="1:29" ht="15" x14ac:dyDescent="0.2">
      <c r="A725" t="str">
        <f t="shared" si="13"/>
        <v>Greve95+ år</v>
      </c>
      <c r="B725" s="241">
        <v>729</v>
      </c>
      <c r="C725" s="170" t="s">
        <v>178</v>
      </c>
      <c r="D725" s="170" t="s">
        <v>1341</v>
      </c>
      <c r="E725" s="320">
        <v>59</v>
      </c>
      <c r="F725" s="320">
        <v>72</v>
      </c>
      <c r="G725" s="320">
        <v>78</v>
      </c>
      <c r="H725" s="320">
        <v>87</v>
      </c>
      <c r="I725" s="320">
        <v>96</v>
      </c>
      <c r="J725" s="320">
        <v>110</v>
      </c>
      <c r="K725" s="320">
        <v>124</v>
      </c>
      <c r="L725" s="320">
        <v>141</v>
      </c>
      <c r="M725" s="320">
        <v>160</v>
      </c>
      <c r="N725" s="320">
        <v>176</v>
      </c>
      <c r="O725" s="320">
        <v>188</v>
      </c>
      <c r="P725" s="320">
        <v>214</v>
      </c>
      <c r="Q725" s="320">
        <v>241</v>
      </c>
      <c r="R725" s="320">
        <v>276</v>
      </c>
      <c r="S725" s="320">
        <v>306</v>
      </c>
      <c r="T725" s="320">
        <v>324</v>
      </c>
      <c r="U725" s="320">
        <v>353</v>
      </c>
      <c r="V725" s="320">
        <v>367</v>
      </c>
      <c r="W725" s="320">
        <v>370</v>
      </c>
      <c r="X725" s="320">
        <v>363</v>
      </c>
      <c r="Y725" s="320">
        <v>355</v>
      </c>
      <c r="Z725" s="320">
        <v>348</v>
      </c>
      <c r="AA725" s="320">
        <v>337</v>
      </c>
      <c r="AB725" s="320">
        <v>334</v>
      </c>
      <c r="AC725" s="320">
        <v>330</v>
      </c>
    </row>
    <row r="726" spans="1:29" ht="15" x14ac:dyDescent="0.2">
      <c r="A726" t="str">
        <f t="shared" si="13"/>
        <v>Gribskov95+ år</v>
      </c>
      <c r="B726" s="241">
        <v>730</v>
      </c>
      <c r="C726" s="170" t="s">
        <v>165</v>
      </c>
      <c r="D726" s="170" t="s">
        <v>1341</v>
      </c>
      <c r="E726" s="320">
        <v>76</v>
      </c>
      <c r="F726" s="320">
        <v>87</v>
      </c>
      <c r="G726" s="320">
        <v>91</v>
      </c>
      <c r="H726" s="320">
        <v>100</v>
      </c>
      <c r="I726" s="320">
        <v>106</v>
      </c>
      <c r="J726" s="320">
        <v>115</v>
      </c>
      <c r="K726" s="320">
        <v>125</v>
      </c>
      <c r="L726" s="320">
        <v>144</v>
      </c>
      <c r="M726" s="320">
        <v>163</v>
      </c>
      <c r="N726" s="320">
        <v>179</v>
      </c>
      <c r="O726" s="320">
        <v>194</v>
      </c>
      <c r="P726" s="320">
        <v>209</v>
      </c>
      <c r="Q726" s="320">
        <v>238</v>
      </c>
      <c r="R726" s="320">
        <v>270</v>
      </c>
      <c r="S726" s="320">
        <v>306</v>
      </c>
      <c r="T726" s="320">
        <v>341</v>
      </c>
      <c r="U726" s="320">
        <v>369</v>
      </c>
      <c r="V726" s="320">
        <v>385</v>
      </c>
      <c r="W726" s="320">
        <v>397</v>
      </c>
      <c r="X726" s="320">
        <v>398</v>
      </c>
      <c r="Y726" s="320">
        <v>398</v>
      </c>
      <c r="Z726" s="320">
        <v>388</v>
      </c>
      <c r="AA726" s="320">
        <v>393</v>
      </c>
      <c r="AB726" s="320">
        <v>392</v>
      </c>
      <c r="AC726" s="320">
        <v>397</v>
      </c>
    </row>
    <row r="727" spans="1:29" ht="15" x14ac:dyDescent="0.2">
      <c r="A727" t="str">
        <f t="shared" si="13"/>
        <v>Guldborgsund95+ år</v>
      </c>
      <c r="B727" s="241">
        <v>731</v>
      </c>
      <c r="C727" s="170" t="s">
        <v>179</v>
      </c>
      <c r="D727" s="170" t="s">
        <v>1341</v>
      </c>
      <c r="E727" s="320">
        <v>136</v>
      </c>
      <c r="F727" s="320">
        <v>149</v>
      </c>
      <c r="G727" s="320">
        <v>155</v>
      </c>
      <c r="H727" s="320">
        <v>160</v>
      </c>
      <c r="I727" s="320">
        <v>166</v>
      </c>
      <c r="J727" s="320">
        <v>179</v>
      </c>
      <c r="K727" s="320">
        <v>196</v>
      </c>
      <c r="L727" s="320">
        <v>208</v>
      </c>
      <c r="M727" s="320">
        <v>224</v>
      </c>
      <c r="N727" s="320">
        <v>234</v>
      </c>
      <c r="O727" s="320">
        <v>247</v>
      </c>
      <c r="P727" s="320">
        <v>262</v>
      </c>
      <c r="Q727" s="320">
        <v>279</v>
      </c>
      <c r="R727" s="320">
        <v>307</v>
      </c>
      <c r="S727" s="320">
        <v>336</v>
      </c>
      <c r="T727" s="320">
        <v>365</v>
      </c>
      <c r="U727" s="320">
        <v>392</v>
      </c>
      <c r="V727" s="320">
        <v>413</v>
      </c>
      <c r="W727" s="320">
        <v>415</v>
      </c>
      <c r="X727" s="320">
        <v>416</v>
      </c>
      <c r="Y727" s="320">
        <v>419</v>
      </c>
      <c r="Z727" s="320">
        <v>419</v>
      </c>
      <c r="AA727" s="320">
        <v>426</v>
      </c>
      <c r="AB727" s="320">
        <v>429</v>
      </c>
      <c r="AC727" s="320">
        <v>435</v>
      </c>
    </row>
    <row r="728" spans="1:29" ht="15" x14ac:dyDescent="0.2">
      <c r="A728" t="str">
        <f t="shared" si="13"/>
        <v>Haderslev95+ år</v>
      </c>
      <c r="B728" s="241">
        <v>732</v>
      </c>
      <c r="C728" s="170" t="s">
        <v>199</v>
      </c>
      <c r="D728" s="170" t="s">
        <v>1341</v>
      </c>
      <c r="E728" s="320">
        <v>110</v>
      </c>
      <c r="F728" s="320">
        <v>118</v>
      </c>
      <c r="G728" s="320">
        <v>113</v>
      </c>
      <c r="H728" s="320">
        <v>121</v>
      </c>
      <c r="I728" s="320">
        <v>133</v>
      </c>
      <c r="J728" s="320">
        <v>145</v>
      </c>
      <c r="K728" s="320">
        <v>150</v>
      </c>
      <c r="L728" s="320">
        <v>157</v>
      </c>
      <c r="M728" s="320">
        <v>169</v>
      </c>
      <c r="N728" s="320">
        <v>177</v>
      </c>
      <c r="O728" s="320">
        <v>183</v>
      </c>
      <c r="P728" s="320">
        <v>194</v>
      </c>
      <c r="Q728" s="320">
        <v>201</v>
      </c>
      <c r="R728" s="320">
        <v>216</v>
      </c>
      <c r="S728" s="320">
        <v>230</v>
      </c>
      <c r="T728" s="320">
        <v>253</v>
      </c>
      <c r="U728" s="320">
        <v>265</v>
      </c>
      <c r="V728" s="320">
        <v>273</v>
      </c>
      <c r="W728" s="320">
        <v>279</v>
      </c>
      <c r="X728" s="320">
        <v>281</v>
      </c>
      <c r="Y728" s="320">
        <v>280</v>
      </c>
      <c r="Z728" s="320">
        <v>281</v>
      </c>
      <c r="AA728" s="320">
        <v>286</v>
      </c>
      <c r="AB728" s="320">
        <v>305</v>
      </c>
      <c r="AC728" s="320">
        <v>314</v>
      </c>
    </row>
    <row r="729" spans="1:29" ht="15" x14ac:dyDescent="0.2">
      <c r="A729" t="str">
        <f t="shared" si="13"/>
        <v>Halsnæs95+ år</v>
      </c>
      <c r="B729" s="241">
        <v>733</v>
      </c>
      <c r="C729" s="170" t="s">
        <v>276</v>
      </c>
      <c r="D729" s="170" t="s">
        <v>1341</v>
      </c>
      <c r="E729" s="320">
        <v>55</v>
      </c>
      <c r="F729" s="320">
        <v>58</v>
      </c>
      <c r="G729" s="320">
        <v>63</v>
      </c>
      <c r="H729" s="320">
        <v>68</v>
      </c>
      <c r="I729" s="320">
        <v>76</v>
      </c>
      <c r="J729" s="320">
        <v>80</v>
      </c>
      <c r="K729" s="320">
        <v>83</v>
      </c>
      <c r="L729" s="320">
        <v>93</v>
      </c>
      <c r="M729" s="320">
        <v>102</v>
      </c>
      <c r="N729" s="320">
        <v>114</v>
      </c>
      <c r="O729" s="320">
        <v>128</v>
      </c>
      <c r="P729" s="320">
        <v>135</v>
      </c>
      <c r="Q729" s="320">
        <v>150</v>
      </c>
      <c r="R729" s="320">
        <v>162</v>
      </c>
      <c r="S729" s="320">
        <v>186</v>
      </c>
      <c r="T729" s="320">
        <v>207</v>
      </c>
      <c r="U729" s="320">
        <v>233</v>
      </c>
      <c r="V729" s="320">
        <v>241</v>
      </c>
      <c r="W729" s="320">
        <v>248</v>
      </c>
      <c r="X729" s="320">
        <v>250</v>
      </c>
      <c r="Y729" s="320">
        <v>250</v>
      </c>
      <c r="Z729" s="320">
        <v>251</v>
      </c>
      <c r="AA729" s="320">
        <v>254</v>
      </c>
      <c r="AB729" s="320">
        <v>259</v>
      </c>
      <c r="AC729" s="320">
        <v>263</v>
      </c>
    </row>
    <row r="730" spans="1:29" ht="15" x14ac:dyDescent="0.2">
      <c r="A730" t="str">
        <f t="shared" si="13"/>
        <v>Hedensted95+ år</v>
      </c>
      <c r="B730" s="241">
        <v>734</v>
      </c>
      <c r="C730" s="170" t="s">
        <v>216</v>
      </c>
      <c r="D730" s="170" t="s">
        <v>1341</v>
      </c>
      <c r="E730" s="320">
        <v>87</v>
      </c>
      <c r="F730" s="320">
        <v>90</v>
      </c>
      <c r="G730" s="320">
        <v>91</v>
      </c>
      <c r="H730" s="320">
        <v>91</v>
      </c>
      <c r="I730" s="320">
        <v>100</v>
      </c>
      <c r="J730" s="320">
        <v>108</v>
      </c>
      <c r="K730" s="320">
        <v>116</v>
      </c>
      <c r="L730" s="320">
        <v>123</v>
      </c>
      <c r="M730" s="320">
        <v>125</v>
      </c>
      <c r="N730" s="320">
        <v>132</v>
      </c>
      <c r="O730" s="320">
        <v>138</v>
      </c>
      <c r="P730" s="320">
        <v>148</v>
      </c>
      <c r="Q730" s="320">
        <v>164</v>
      </c>
      <c r="R730" s="320">
        <v>180</v>
      </c>
      <c r="S730" s="320">
        <v>193</v>
      </c>
      <c r="T730" s="320">
        <v>209</v>
      </c>
      <c r="U730" s="320">
        <v>232</v>
      </c>
      <c r="V730" s="320">
        <v>239</v>
      </c>
      <c r="W730" s="320">
        <v>252</v>
      </c>
      <c r="X730" s="320">
        <v>248</v>
      </c>
      <c r="Y730" s="320">
        <v>252</v>
      </c>
      <c r="Z730" s="320">
        <v>251</v>
      </c>
      <c r="AA730" s="320">
        <v>256</v>
      </c>
      <c r="AB730" s="320">
        <v>259</v>
      </c>
      <c r="AC730" s="320">
        <v>265</v>
      </c>
    </row>
    <row r="731" spans="1:29" ht="15" x14ac:dyDescent="0.2">
      <c r="A731" t="str">
        <f t="shared" si="13"/>
        <v>Helsingør95+ år</v>
      </c>
      <c r="B731" s="241">
        <v>735</v>
      </c>
      <c r="C731" s="170" t="s">
        <v>166</v>
      </c>
      <c r="D731" s="170" t="s">
        <v>1341</v>
      </c>
      <c r="E731" s="320">
        <v>141</v>
      </c>
      <c r="F731" s="320">
        <v>147</v>
      </c>
      <c r="G731" s="320">
        <v>159</v>
      </c>
      <c r="H731" s="320">
        <v>165</v>
      </c>
      <c r="I731" s="320">
        <v>175</v>
      </c>
      <c r="J731" s="320">
        <v>186</v>
      </c>
      <c r="K731" s="320">
        <v>196</v>
      </c>
      <c r="L731" s="320">
        <v>213</v>
      </c>
      <c r="M731" s="320">
        <v>238</v>
      </c>
      <c r="N731" s="320">
        <v>261</v>
      </c>
      <c r="O731" s="320">
        <v>289</v>
      </c>
      <c r="P731" s="320">
        <v>314</v>
      </c>
      <c r="Q731" s="320">
        <v>347</v>
      </c>
      <c r="R731" s="320">
        <v>367</v>
      </c>
      <c r="S731" s="320">
        <v>414</v>
      </c>
      <c r="T731" s="320">
        <v>448</v>
      </c>
      <c r="U731" s="320">
        <v>489</v>
      </c>
      <c r="V731" s="320">
        <v>513</v>
      </c>
      <c r="W731" s="320">
        <v>516</v>
      </c>
      <c r="X731" s="320">
        <v>517</v>
      </c>
      <c r="Y731" s="320">
        <v>515</v>
      </c>
      <c r="Z731" s="320">
        <v>513</v>
      </c>
      <c r="AA731" s="320">
        <v>507</v>
      </c>
      <c r="AB731" s="320">
        <v>513</v>
      </c>
      <c r="AC731" s="320">
        <v>523</v>
      </c>
    </row>
    <row r="732" spans="1:29" ht="15" x14ac:dyDescent="0.2">
      <c r="A732" t="str">
        <f t="shared" si="13"/>
        <v>Herlev95+ år</v>
      </c>
      <c r="B732" s="241">
        <v>736</v>
      </c>
      <c r="C732" s="170" t="s">
        <v>167</v>
      </c>
      <c r="D732" s="170" t="s">
        <v>1341</v>
      </c>
      <c r="E732" s="320">
        <v>80</v>
      </c>
      <c r="F732" s="320">
        <v>77</v>
      </c>
      <c r="G732" s="320">
        <v>78</v>
      </c>
      <c r="H732" s="320">
        <v>83</v>
      </c>
      <c r="I732" s="320">
        <v>89</v>
      </c>
      <c r="J732" s="320">
        <v>93</v>
      </c>
      <c r="K732" s="320">
        <v>100</v>
      </c>
      <c r="L732" s="320">
        <v>105</v>
      </c>
      <c r="M732" s="320">
        <v>111</v>
      </c>
      <c r="N732" s="320">
        <v>118</v>
      </c>
      <c r="O732" s="320">
        <v>124</v>
      </c>
      <c r="P732" s="320">
        <v>133</v>
      </c>
      <c r="Q732" s="320">
        <v>146</v>
      </c>
      <c r="R732" s="320">
        <v>152</v>
      </c>
      <c r="S732" s="320">
        <v>162</v>
      </c>
      <c r="T732" s="320">
        <v>169</v>
      </c>
      <c r="U732" s="320">
        <v>182</v>
      </c>
      <c r="V732" s="320">
        <v>192</v>
      </c>
      <c r="W732" s="320">
        <v>200</v>
      </c>
      <c r="X732" s="320">
        <v>197</v>
      </c>
      <c r="Y732" s="320">
        <v>206</v>
      </c>
      <c r="Z732" s="320">
        <v>208</v>
      </c>
      <c r="AA732" s="320">
        <v>216</v>
      </c>
      <c r="AB732" s="320">
        <v>221</v>
      </c>
      <c r="AC732" s="320">
        <v>226</v>
      </c>
    </row>
    <row r="733" spans="1:29" ht="15" x14ac:dyDescent="0.2">
      <c r="A733" t="str">
        <f t="shared" si="13"/>
        <v>Herning95+ år</v>
      </c>
      <c r="B733" s="241">
        <v>737</v>
      </c>
      <c r="C733" s="170" t="s">
        <v>217</v>
      </c>
      <c r="D733" s="170" t="s">
        <v>1341</v>
      </c>
      <c r="E733" s="320">
        <v>170</v>
      </c>
      <c r="F733" s="320">
        <v>181</v>
      </c>
      <c r="G733" s="320">
        <v>184</v>
      </c>
      <c r="H733" s="320">
        <v>189</v>
      </c>
      <c r="I733" s="320">
        <v>207</v>
      </c>
      <c r="J733" s="320">
        <v>223</v>
      </c>
      <c r="K733" s="320">
        <v>245</v>
      </c>
      <c r="L733" s="320">
        <v>257</v>
      </c>
      <c r="M733" s="320">
        <v>278</v>
      </c>
      <c r="N733" s="320">
        <v>300</v>
      </c>
      <c r="O733" s="320">
        <v>317</v>
      </c>
      <c r="P733" s="320">
        <v>333</v>
      </c>
      <c r="Q733" s="320">
        <v>364</v>
      </c>
      <c r="R733" s="320">
        <v>389</v>
      </c>
      <c r="S733" s="320">
        <v>417</v>
      </c>
      <c r="T733" s="320">
        <v>451</v>
      </c>
      <c r="U733" s="320">
        <v>490</v>
      </c>
      <c r="V733" s="320">
        <v>514</v>
      </c>
      <c r="W733" s="320">
        <v>532</v>
      </c>
      <c r="X733" s="320">
        <v>538</v>
      </c>
      <c r="Y733" s="320">
        <v>545</v>
      </c>
      <c r="Z733" s="320">
        <v>548</v>
      </c>
      <c r="AA733" s="320">
        <v>557</v>
      </c>
      <c r="AB733" s="320">
        <v>576</v>
      </c>
      <c r="AC733" s="320">
        <v>584</v>
      </c>
    </row>
    <row r="734" spans="1:29" ht="15" x14ac:dyDescent="0.2">
      <c r="A734" t="str">
        <f t="shared" si="13"/>
        <v>Hillerød95+ år</v>
      </c>
      <c r="B734" s="241">
        <v>738</v>
      </c>
      <c r="C734" s="170" t="s">
        <v>168</v>
      </c>
      <c r="D734" s="170" t="s">
        <v>1341</v>
      </c>
      <c r="E734" s="320">
        <v>73</v>
      </c>
      <c r="F734" s="320">
        <v>81</v>
      </c>
      <c r="G734" s="320">
        <v>89</v>
      </c>
      <c r="H734" s="320">
        <v>98</v>
      </c>
      <c r="I734" s="320">
        <v>102</v>
      </c>
      <c r="J734" s="320">
        <v>116</v>
      </c>
      <c r="K734" s="320">
        <v>132</v>
      </c>
      <c r="L734" s="320">
        <v>155</v>
      </c>
      <c r="M734" s="320">
        <v>172</v>
      </c>
      <c r="N734" s="320">
        <v>187</v>
      </c>
      <c r="O734" s="320">
        <v>201</v>
      </c>
      <c r="P734" s="320">
        <v>214</v>
      </c>
      <c r="Q734" s="320">
        <v>236</v>
      </c>
      <c r="R734" s="320">
        <v>253</v>
      </c>
      <c r="S734" s="320">
        <v>279</v>
      </c>
      <c r="T734" s="320">
        <v>300</v>
      </c>
      <c r="U734" s="320">
        <v>329</v>
      </c>
      <c r="V734" s="320">
        <v>348</v>
      </c>
      <c r="W734" s="320">
        <v>354</v>
      </c>
      <c r="X734" s="320">
        <v>353</v>
      </c>
      <c r="Y734" s="320">
        <v>351</v>
      </c>
      <c r="Z734" s="320">
        <v>353</v>
      </c>
      <c r="AA734" s="320">
        <v>350</v>
      </c>
      <c r="AB734" s="320">
        <v>352</v>
      </c>
      <c r="AC734" s="320">
        <v>353</v>
      </c>
    </row>
    <row r="735" spans="1:29" ht="15" x14ac:dyDescent="0.2">
      <c r="A735" t="str">
        <f t="shared" si="13"/>
        <v>Hjørring95+ år</v>
      </c>
      <c r="B735" s="241">
        <v>739</v>
      </c>
      <c r="C735" s="170" t="s">
        <v>235</v>
      </c>
      <c r="D735" s="170" t="s">
        <v>1341</v>
      </c>
      <c r="E735" s="320">
        <v>151</v>
      </c>
      <c r="F735" s="320">
        <v>161</v>
      </c>
      <c r="G735" s="320">
        <v>160</v>
      </c>
      <c r="H735" s="320">
        <v>166</v>
      </c>
      <c r="I735" s="320">
        <v>171</v>
      </c>
      <c r="J735" s="320">
        <v>183</v>
      </c>
      <c r="K735" s="320">
        <v>193</v>
      </c>
      <c r="L735" s="320">
        <v>195</v>
      </c>
      <c r="M735" s="320">
        <v>206</v>
      </c>
      <c r="N735" s="320">
        <v>222</v>
      </c>
      <c r="O735" s="320">
        <v>232</v>
      </c>
      <c r="P735" s="320">
        <v>243</v>
      </c>
      <c r="Q735" s="320">
        <v>255</v>
      </c>
      <c r="R735" s="320">
        <v>274</v>
      </c>
      <c r="S735" s="320">
        <v>301</v>
      </c>
      <c r="T735" s="320">
        <v>328</v>
      </c>
      <c r="U735" s="320">
        <v>345</v>
      </c>
      <c r="V735" s="320">
        <v>358</v>
      </c>
      <c r="W735" s="320">
        <v>374</v>
      </c>
      <c r="X735" s="320">
        <v>378</v>
      </c>
      <c r="Y735" s="320">
        <v>379</v>
      </c>
      <c r="Z735" s="320">
        <v>387</v>
      </c>
      <c r="AA735" s="320">
        <v>394</v>
      </c>
      <c r="AB735" s="320">
        <v>404</v>
      </c>
      <c r="AC735" s="320">
        <v>414</v>
      </c>
    </row>
    <row r="736" spans="1:29" ht="15" x14ac:dyDescent="0.2">
      <c r="A736" t="str">
        <f t="shared" si="13"/>
        <v>Holbæk95+ år</v>
      </c>
      <c r="B736" s="241">
        <v>740</v>
      </c>
      <c r="C736" s="170" t="s">
        <v>180</v>
      </c>
      <c r="D736" s="170" t="s">
        <v>1341</v>
      </c>
      <c r="E736" s="320">
        <v>133</v>
      </c>
      <c r="F736" s="320">
        <v>131</v>
      </c>
      <c r="G736" s="320">
        <v>134</v>
      </c>
      <c r="H736" s="320">
        <v>135</v>
      </c>
      <c r="I736" s="320">
        <v>142</v>
      </c>
      <c r="J736" s="320">
        <v>144</v>
      </c>
      <c r="K736" s="320">
        <v>155</v>
      </c>
      <c r="L736" s="320">
        <v>169</v>
      </c>
      <c r="M736" s="320">
        <v>185</v>
      </c>
      <c r="N736" s="320">
        <v>198</v>
      </c>
      <c r="O736" s="320">
        <v>216</v>
      </c>
      <c r="P736" s="320">
        <v>229</v>
      </c>
      <c r="Q736" s="320">
        <v>253</v>
      </c>
      <c r="R736" s="320">
        <v>284</v>
      </c>
      <c r="S736" s="320">
        <v>316</v>
      </c>
      <c r="T736" s="320">
        <v>346</v>
      </c>
      <c r="U736" s="320">
        <v>382</v>
      </c>
      <c r="V736" s="320">
        <v>406</v>
      </c>
      <c r="W736" s="320">
        <v>417</v>
      </c>
      <c r="X736" s="320">
        <v>420</v>
      </c>
      <c r="Y736" s="320">
        <v>434</v>
      </c>
      <c r="Z736" s="320">
        <v>436</v>
      </c>
      <c r="AA736" s="320">
        <v>448</v>
      </c>
      <c r="AB736" s="320">
        <v>460</v>
      </c>
      <c r="AC736" s="320">
        <v>461</v>
      </c>
    </row>
    <row r="737" spans="1:29" ht="15" x14ac:dyDescent="0.2">
      <c r="A737" t="str">
        <f t="shared" si="13"/>
        <v>Holstebro95+ år</v>
      </c>
      <c r="B737" s="241">
        <v>741</v>
      </c>
      <c r="C737" s="170" t="s">
        <v>218</v>
      </c>
      <c r="D737" s="170" t="s">
        <v>1341</v>
      </c>
      <c r="E737" s="320">
        <v>112</v>
      </c>
      <c r="F737" s="320">
        <v>111</v>
      </c>
      <c r="G737" s="320">
        <v>118</v>
      </c>
      <c r="H737" s="320">
        <v>120</v>
      </c>
      <c r="I737" s="320">
        <v>128</v>
      </c>
      <c r="J737" s="320">
        <v>138</v>
      </c>
      <c r="K737" s="320">
        <v>152</v>
      </c>
      <c r="L737" s="320">
        <v>163</v>
      </c>
      <c r="M737" s="320">
        <v>169</v>
      </c>
      <c r="N737" s="320">
        <v>187</v>
      </c>
      <c r="O737" s="320">
        <v>195</v>
      </c>
      <c r="P737" s="320">
        <v>198</v>
      </c>
      <c r="Q737" s="320">
        <v>215</v>
      </c>
      <c r="R737" s="320">
        <v>230</v>
      </c>
      <c r="S737" s="320">
        <v>243</v>
      </c>
      <c r="T737" s="320">
        <v>267</v>
      </c>
      <c r="U737" s="320">
        <v>293</v>
      </c>
      <c r="V737" s="320">
        <v>313</v>
      </c>
      <c r="W737" s="320">
        <v>316</v>
      </c>
      <c r="X737" s="320">
        <v>321</v>
      </c>
      <c r="Y737" s="320">
        <v>332</v>
      </c>
      <c r="Z737" s="320">
        <v>332</v>
      </c>
      <c r="AA737" s="320">
        <v>341</v>
      </c>
      <c r="AB737" s="320">
        <v>358</v>
      </c>
      <c r="AC737" s="320">
        <v>365</v>
      </c>
    </row>
    <row r="738" spans="1:29" ht="15" x14ac:dyDescent="0.2">
      <c r="A738" t="str">
        <f t="shared" si="13"/>
        <v>Horsens95+ år</v>
      </c>
      <c r="B738" s="241">
        <v>742</v>
      </c>
      <c r="C738" s="170" t="s">
        <v>219</v>
      </c>
      <c r="D738" s="170" t="s">
        <v>1341</v>
      </c>
      <c r="E738" s="320">
        <v>146</v>
      </c>
      <c r="F738" s="320">
        <v>144</v>
      </c>
      <c r="G738" s="320">
        <v>138</v>
      </c>
      <c r="H738" s="320">
        <v>152</v>
      </c>
      <c r="I738" s="320">
        <v>160</v>
      </c>
      <c r="J738" s="320">
        <v>172</v>
      </c>
      <c r="K738" s="320">
        <v>184</v>
      </c>
      <c r="L738" s="320">
        <v>198</v>
      </c>
      <c r="M738" s="320">
        <v>215</v>
      </c>
      <c r="N738" s="320">
        <v>227</v>
      </c>
      <c r="O738" s="320">
        <v>238</v>
      </c>
      <c r="P738" s="320">
        <v>255</v>
      </c>
      <c r="Q738" s="320">
        <v>274</v>
      </c>
      <c r="R738" s="320">
        <v>306</v>
      </c>
      <c r="S738" s="320">
        <v>346</v>
      </c>
      <c r="T738" s="320">
        <v>381</v>
      </c>
      <c r="U738" s="320">
        <v>415</v>
      </c>
      <c r="V738" s="320">
        <v>444</v>
      </c>
      <c r="W738" s="320">
        <v>455</v>
      </c>
      <c r="X738" s="320">
        <v>465</v>
      </c>
      <c r="Y738" s="320">
        <v>469</v>
      </c>
      <c r="Z738" s="320">
        <v>482</v>
      </c>
      <c r="AA738" s="320">
        <v>495</v>
      </c>
      <c r="AB738" s="320">
        <v>505</v>
      </c>
      <c r="AC738" s="320">
        <v>519</v>
      </c>
    </row>
    <row r="739" spans="1:29" ht="15" x14ac:dyDescent="0.2">
      <c r="A739" t="str">
        <f t="shared" si="13"/>
        <v>Hvidovre95+ år</v>
      </c>
      <c r="B739" s="241">
        <v>743</v>
      </c>
      <c r="C739" s="170" t="s">
        <v>169</v>
      </c>
      <c r="D739" s="170" t="s">
        <v>1341</v>
      </c>
      <c r="E739" s="320">
        <v>100</v>
      </c>
      <c r="F739" s="320">
        <v>95</v>
      </c>
      <c r="G739" s="320">
        <v>94</v>
      </c>
      <c r="H739" s="320">
        <v>96</v>
      </c>
      <c r="I739" s="320">
        <v>100</v>
      </c>
      <c r="J739" s="320">
        <v>104</v>
      </c>
      <c r="K739" s="320">
        <v>106</v>
      </c>
      <c r="L739" s="320">
        <v>117</v>
      </c>
      <c r="M739" s="320">
        <v>126</v>
      </c>
      <c r="N739" s="320">
        <v>132</v>
      </c>
      <c r="O739" s="320">
        <v>143</v>
      </c>
      <c r="P739" s="320">
        <v>155</v>
      </c>
      <c r="Q739" s="320">
        <v>164</v>
      </c>
      <c r="R739" s="320">
        <v>174</v>
      </c>
      <c r="S739" s="320">
        <v>191</v>
      </c>
      <c r="T739" s="320">
        <v>202</v>
      </c>
      <c r="U739" s="320">
        <v>215</v>
      </c>
      <c r="V739" s="320">
        <v>218</v>
      </c>
      <c r="W739" s="320">
        <v>223</v>
      </c>
      <c r="X739" s="320">
        <v>221</v>
      </c>
      <c r="Y739" s="320">
        <v>234</v>
      </c>
      <c r="Z739" s="320">
        <v>229</v>
      </c>
      <c r="AA739" s="320">
        <v>230</v>
      </c>
      <c r="AB739" s="320">
        <v>238</v>
      </c>
      <c r="AC739" s="320">
        <v>244</v>
      </c>
    </row>
    <row r="740" spans="1:29" ht="15" x14ac:dyDescent="0.2">
      <c r="A740" t="str">
        <f t="shared" si="13"/>
        <v>Høje-Taastrup95+ år</v>
      </c>
      <c r="B740" s="241">
        <v>744</v>
      </c>
      <c r="C740" s="170" t="s">
        <v>19</v>
      </c>
      <c r="D740" s="170" t="s">
        <v>1341</v>
      </c>
      <c r="E740" s="320">
        <v>71</v>
      </c>
      <c r="F740" s="320">
        <v>73</v>
      </c>
      <c r="G740" s="320">
        <v>79</v>
      </c>
      <c r="H740" s="320">
        <v>76</v>
      </c>
      <c r="I740" s="320">
        <v>81</v>
      </c>
      <c r="J740" s="320">
        <v>85</v>
      </c>
      <c r="K740" s="320">
        <v>92</v>
      </c>
      <c r="L740" s="320">
        <v>102</v>
      </c>
      <c r="M740" s="320">
        <v>114</v>
      </c>
      <c r="N740" s="320">
        <v>125</v>
      </c>
      <c r="O740" s="320">
        <v>134</v>
      </c>
      <c r="P740" s="320">
        <v>141</v>
      </c>
      <c r="Q740" s="320">
        <v>161</v>
      </c>
      <c r="R740" s="320">
        <v>176</v>
      </c>
      <c r="S740" s="320">
        <v>196</v>
      </c>
      <c r="T740" s="320">
        <v>216</v>
      </c>
      <c r="U740" s="320">
        <v>231</v>
      </c>
      <c r="V740" s="320">
        <v>236</v>
      </c>
      <c r="W740" s="320">
        <v>240</v>
      </c>
      <c r="X740" s="320">
        <v>235</v>
      </c>
      <c r="Y740" s="320">
        <v>232</v>
      </c>
      <c r="Z740" s="320">
        <v>226</v>
      </c>
      <c r="AA740" s="320">
        <v>225</v>
      </c>
      <c r="AB740" s="320">
        <v>225</v>
      </c>
      <c r="AC740" s="320">
        <v>227</v>
      </c>
    </row>
    <row r="741" spans="1:29" ht="15" x14ac:dyDescent="0.2">
      <c r="A741" t="str">
        <f t="shared" si="13"/>
        <v>Hørsholm95+ år</v>
      </c>
      <c r="B741" s="241">
        <v>745</v>
      </c>
      <c r="C741" s="170" t="s">
        <v>170</v>
      </c>
      <c r="D741" s="170" t="s">
        <v>1341</v>
      </c>
      <c r="E741" s="320">
        <v>84</v>
      </c>
      <c r="F741" s="320">
        <v>93</v>
      </c>
      <c r="G741" s="320">
        <v>87</v>
      </c>
      <c r="H741" s="320">
        <v>94</v>
      </c>
      <c r="I741" s="320">
        <v>104</v>
      </c>
      <c r="J741" s="320">
        <v>106</v>
      </c>
      <c r="K741" s="320">
        <v>116</v>
      </c>
      <c r="L741" s="320">
        <v>129</v>
      </c>
      <c r="M741" s="320">
        <v>136</v>
      </c>
      <c r="N741" s="320">
        <v>150</v>
      </c>
      <c r="O741" s="320">
        <v>159</v>
      </c>
      <c r="P741" s="320">
        <v>166</v>
      </c>
      <c r="Q741" s="320">
        <v>177</v>
      </c>
      <c r="R741" s="320">
        <v>197</v>
      </c>
      <c r="S741" s="320">
        <v>211</v>
      </c>
      <c r="T741" s="320">
        <v>227</v>
      </c>
      <c r="U741" s="320">
        <v>243</v>
      </c>
      <c r="V741" s="320">
        <v>254</v>
      </c>
      <c r="W741" s="320">
        <v>249</v>
      </c>
      <c r="X741" s="320">
        <v>246</v>
      </c>
      <c r="Y741" s="320">
        <v>246</v>
      </c>
      <c r="Z741" s="320">
        <v>239</v>
      </c>
      <c r="AA741" s="320">
        <v>237</v>
      </c>
      <c r="AB741" s="320">
        <v>234</v>
      </c>
      <c r="AC741" s="320">
        <v>234</v>
      </c>
    </row>
    <row r="742" spans="1:29" ht="15" x14ac:dyDescent="0.2">
      <c r="A742" t="str">
        <f t="shared" si="13"/>
        <v>Ikast-Brande95+ år</v>
      </c>
      <c r="B742" s="241">
        <v>746</v>
      </c>
      <c r="C742" s="170" t="s">
        <v>220</v>
      </c>
      <c r="D742" s="170" t="s">
        <v>1341</v>
      </c>
      <c r="E742" s="320">
        <v>80</v>
      </c>
      <c r="F742" s="320">
        <v>77</v>
      </c>
      <c r="G742" s="320">
        <v>80</v>
      </c>
      <c r="H742" s="320">
        <v>76</v>
      </c>
      <c r="I742" s="320">
        <v>81</v>
      </c>
      <c r="J742" s="320">
        <v>88</v>
      </c>
      <c r="K742" s="320">
        <v>94</v>
      </c>
      <c r="L742" s="320">
        <v>104</v>
      </c>
      <c r="M742" s="320">
        <v>109</v>
      </c>
      <c r="N742" s="320">
        <v>115</v>
      </c>
      <c r="O742" s="320">
        <v>120</v>
      </c>
      <c r="P742" s="320">
        <v>132</v>
      </c>
      <c r="Q742" s="320">
        <v>147</v>
      </c>
      <c r="R742" s="320">
        <v>157</v>
      </c>
      <c r="S742" s="320">
        <v>169</v>
      </c>
      <c r="T742" s="320">
        <v>189</v>
      </c>
      <c r="U742" s="320">
        <v>205</v>
      </c>
      <c r="V742" s="320">
        <v>217</v>
      </c>
      <c r="W742" s="320">
        <v>224</v>
      </c>
      <c r="X742" s="320">
        <v>223</v>
      </c>
      <c r="Y742" s="320">
        <v>227</v>
      </c>
      <c r="Z742" s="320">
        <v>227</v>
      </c>
      <c r="AA742" s="320">
        <v>232</v>
      </c>
      <c r="AB742" s="320">
        <v>235</v>
      </c>
      <c r="AC742" s="320">
        <v>237</v>
      </c>
    </row>
    <row r="743" spans="1:29" ht="15" x14ac:dyDescent="0.2">
      <c r="A743" t="str">
        <f t="shared" si="13"/>
        <v>Ishøj95+ år</v>
      </c>
      <c r="B743" s="241">
        <v>747</v>
      </c>
      <c r="C743" s="170" t="s">
        <v>171</v>
      </c>
      <c r="D743" s="170" t="s">
        <v>1341</v>
      </c>
      <c r="E743" s="320">
        <v>17</v>
      </c>
      <c r="F743" s="320">
        <v>12</v>
      </c>
      <c r="G743" s="320">
        <v>16</v>
      </c>
      <c r="H743" s="320">
        <v>19</v>
      </c>
      <c r="I743" s="320">
        <v>19</v>
      </c>
      <c r="J743" s="320">
        <v>25</v>
      </c>
      <c r="K743" s="320">
        <v>25</v>
      </c>
      <c r="L743" s="320">
        <v>28</v>
      </c>
      <c r="M743" s="320">
        <v>34</v>
      </c>
      <c r="N743" s="320">
        <v>37</v>
      </c>
      <c r="O743" s="320">
        <v>42</v>
      </c>
      <c r="P743" s="320">
        <v>47</v>
      </c>
      <c r="Q743" s="320">
        <v>53</v>
      </c>
      <c r="R743" s="320">
        <v>55</v>
      </c>
      <c r="S743" s="320">
        <v>60</v>
      </c>
      <c r="T743" s="320">
        <v>72</v>
      </c>
      <c r="U743" s="320">
        <v>82</v>
      </c>
      <c r="V743" s="320">
        <v>82</v>
      </c>
      <c r="W743" s="320">
        <v>88</v>
      </c>
      <c r="X743" s="320">
        <v>88</v>
      </c>
      <c r="Y743" s="320">
        <v>86</v>
      </c>
      <c r="Z743" s="320">
        <v>83</v>
      </c>
      <c r="AA743" s="320">
        <v>78</v>
      </c>
      <c r="AB743" s="320">
        <v>79</v>
      </c>
      <c r="AC743" s="320">
        <v>79</v>
      </c>
    </row>
    <row r="744" spans="1:29" ht="15" x14ac:dyDescent="0.2">
      <c r="A744" t="str">
        <f t="shared" si="13"/>
        <v>Jammerbugt95+ år</v>
      </c>
      <c r="B744" s="241">
        <v>748</v>
      </c>
      <c r="C744" s="170" t="s">
        <v>236</v>
      </c>
      <c r="D744" s="170" t="s">
        <v>1341</v>
      </c>
      <c r="E744" s="320">
        <v>70</v>
      </c>
      <c r="F744" s="320">
        <v>76</v>
      </c>
      <c r="G744" s="320">
        <v>76</v>
      </c>
      <c r="H744" s="320">
        <v>75</v>
      </c>
      <c r="I744" s="320">
        <v>78</v>
      </c>
      <c r="J744" s="320">
        <v>91</v>
      </c>
      <c r="K744" s="320">
        <v>93</v>
      </c>
      <c r="L744" s="320">
        <v>104</v>
      </c>
      <c r="M744" s="320">
        <v>106</v>
      </c>
      <c r="N744" s="320">
        <v>115</v>
      </c>
      <c r="O744" s="320">
        <v>126</v>
      </c>
      <c r="P744" s="320">
        <v>136</v>
      </c>
      <c r="Q744" s="320">
        <v>151</v>
      </c>
      <c r="R744" s="320">
        <v>168</v>
      </c>
      <c r="S744" s="320">
        <v>189</v>
      </c>
      <c r="T744" s="320">
        <v>205</v>
      </c>
      <c r="U744" s="320">
        <v>218</v>
      </c>
      <c r="V744" s="320">
        <v>232</v>
      </c>
      <c r="W744" s="320">
        <v>236</v>
      </c>
      <c r="X744" s="320">
        <v>235</v>
      </c>
      <c r="Y744" s="320">
        <v>240</v>
      </c>
      <c r="Z744" s="320">
        <v>244</v>
      </c>
      <c r="AA744" s="320">
        <v>247</v>
      </c>
      <c r="AB744" s="320">
        <v>253</v>
      </c>
      <c r="AC744" s="320">
        <v>258</v>
      </c>
    </row>
    <row r="745" spans="1:29" ht="15" x14ac:dyDescent="0.2">
      <c r="A745" t="str">
        <f t="shared" si="13"/>
        <v>Kalundborg95+ år</v>
      </c>
      <c r="B745" s="241">
        <v>749</v>
      </c>
      <c r="C745" s="170" t="s">
        <v>181</v>
      </c>
      <c r="D745" s="170" t="s">
        <v>1341</v>
      </c>
      <c r="E745" s="320">
        <v>101</v>
      </c>
      <c r="F745" s="320">
        <v>102</v>
      </c>
      <c r="G745" s="320">
        <v>100</v>
      </c>
      <c r="H745" s="320">
        <v>101</v>
      </c>
      <c r="I745" s="320">
        <v>108</v>
      </c>
      <c r="J745" s="320">
        <v>115</v>
      </c>
      <c r="K745" s="320">
        <v>121</v>
      </c>
      <c r="L745" s="320">
        <v>129</v>
      </c>
      <c r="M745" s="320">
        <v>137</v>
      </c>
      <c r="N745" s="320">
        <v>150</v>
      </c>
      <c r="O745" s="320">
        <v>158</v>
      </c>
      <c r="P745" s="320">
        <v>174</v>
      </c>
      <c r="Q745" s="320">
        <v>184</v>
      </c>
      <c r="R745" s="320">
        <v>203</v>
      </c>
      <c r="S745" s="320">
        <v>215</v>
      </c>
      <c r="T745" s="320">
        <v>239</v>
      </c>
      <c r="U745" s="320">
        <v>269</v>
      </c>
      <c r="V745" s="320">
        <v>276</v>
      </c>
      <c r="W745" s="320">
        <v>279</v>
      </c>
      <c r="X745" s="320">
        <v>279</v>
      </c>
      <c r="Y745" s="320">
        <v>278</v>
      </c>
      <c r="Z745" s="320">
        <v>277</v>
      </c>
      <c r="AA745" s="320">
        <v>281</v>
      </c>
      <c r="AB745" s="320">
        <v>284</v>
      </c>
      <c r="AC745" s="320">
        <v>286</v>
      </c>
    </row>
    <row r="746" spans="1:29" ht="15" x14ac:dyDescent="0.2">
      <c r="A746" t="str">
        <f t="shared" si="13"/>
        <v>Kerteminde95+ år</v>
      </c>
      <c r="B746" s="241">
        <v>750</v>
      </c>
      <c r="C746" s="170" t="s">
        <v>200</v>
      </c>
      <c r="D746" s="170" t="s">
        <v>1341</v>
      </c>
      <c r="E746" s="320">
        <v>49</v>
      </c>
      <c r="F746" s="320">
        <v>50</v>
      </c>
      <c r="G746" s="320">
        <v>61</v>
      </c>
      <c r="H746" s="320">
        <v>65</v>
      </c>
      <c r="I746" s="320">
        <v>69</v>
      </c>
      <c r="J746" s="320">
        <v>78</v>
      </c>
      <c r="K746" s="320">
        <v>84</v>
      </c>
      <c r="L746" s="320">
        <v>87</v>
      </c>
      <c r="M746" s="320">
        <v>90</v>
      </c>
      <c r="N746" s="320">
        <v>99</v>
      </c>
      <c r="O746" s="320">
        <v>103</v>
      </c>
      <c r="P746" s="320">
        <v>108</v>
      </c>
      <c r="Q746" s="320">
        <v>111</v>
      </c>
      <c r="R746" s="320">
        <v>124</v>
      </c>
      <c r="S746" s="320">
        <v>136</v>
      </c>
      <c r="T746" s="320">
        <v>146</v>
      </c>
      <c r="U746" s="320">
        <v>153</v>
      </c>
      <c r="V746" s="320">
        <v>159</v>
      </c>
      <c r="W746" s="320">
        <v>162</v>
      </c>
      <c r="X746" s="320">
        <v>160</v>
      </c>
      <c r="Y746" s="320">
        <v>164</v>
      </c>
      <c r="Z746" s="320">
        <v>163</v>
      </c>
      <c r="AA746" s="320">
        <v>166</v>
      </c>
      <c r="AB746" s="320">
        <v>171</v>
      </c>
      <c r="AC746" s="320">
        <v>167</v>
      </c>
    </row>
    <row r="747" spans="1:29" ht="15" x14ac:dyDescent="0.2">
      <c r="A747" t="str">
        <f t="shared" si="13"/>
        <v>Kolding95+ år</v>
      </c>
      <c r="B747" s="241">
        <v>751</v>
      </c>
      <c r="C747" s="170" t="s">
        <v>201</v>
      </c>
      <c r="D747" s="170" t="s">
        <v>1341</v>
      </c>
      <c r="E747" s="320">
        <v>152</v>
      </c>
      <c r="F747" s="320">
        <v>148</v>
      </c>
      <c r="G747" s="320">
        <v>154</v>
      </c>
      <c r="H747" s="320">
        <v>160</v>
      </c>
      <c r="I747" s="320">
        <v>161</v>
      </c>
      <c r="J747" s="320">
        <v>169</v>
      </c>
      <c r="K747" s="320">
        <v>187</v>
      </c>
      <c r="L747" s="320">
        <v>199</v>
      </c>
      <c r="M747" s="320">
        <v>212</v>
      </c>
      <c r="N747" s="320">
        <v>226</v>
      </c>
      <c r="O747" s="320">
        <v>241</v>
      </c>
      <c r="P747" s="320">
        <v>269</v>
      </c>
      <c r="Q747" s="320">
        <v>287</v>
      </c>
      <c r="R747" s="320">
        <v>296</v>
      </c>
      <c r="S747" s="320">
        <v>326</v>
      </c>
      <c r="T747" s="320">
        <v>350</v>
      </c>
      <c r="U747" s="320">
        <v>389</v>
      </c>
      <c r="V747" s="320">
        <v>408</v>
      </c>
      <c r="W747" s="320">
        <v>418</v>
      </c>
      <c r="X747" s="320">
        <v>415</v>
      </c>
      <c r="Y747" s="320">
        <v>414</v>
      </c>
      <c r="Z747" s="320">
        <v>413</v>
      </c>
      <c r="AA747" s="320">
        <v>425</v>
      </c>
      <c r="AB747" s="320">
        <v>438</v>
      </c>
      <c r="AC747" s="320">
        <v>447</v>
      </c>
    </row>
    <row r="748" spans="1:29" ht="15" x14ac:dyDescent="0.2">
      <c r="A748" t="str">
        <f t="shared" si="13"/>
        <v>København95+ år</v>
      </c>
      <c r="B748" s="241">
        <v>752</v>
      </c>
      <c r="C748" s="170" t="s">
        <v>150</v>
      </c>
      <c r="D748" s="170" t="s">
        <v>1341</v>
      </c>
      <c r="E748" s="320">
        <v>543</v>
      </c>
      <c r="F748" s="320">
        <v>526</v>
      </c>
      <c r="G748" s="320">
        <v>528</v>
      </c>
      <c r="H748" s="320">
        <v>525</v>
      </c>
      <c r="I748" s="320">
        <v>516</v>
      </c>
      <c r="J748" s="320">
        <v>536</v>
      </c>
      <c r="K748" s="320">
        <v>564</v>
      </c>
      <c r="L748" s="320">
        <v>594</v>
      </c>
      <c r="M748" s="320">
        <v>647</v>
      </c>
      <c r="N748" s="320">
        <v>699</v>
      </c>
      <c r="O748" s="320">
        <v>754</v>
      </c>
      <c r="P748" s="320">
        <v>799</v>
      </c>
      <c r="Q748" s="320">
        <v>883</v>
      </c>
      <c r="R748" s="320">
        <v>980</v>
      </c>
      <c r="S748" s="320">
        <v>1076</v>
      </c>
      <c r="T748" s="320">
        <v>1183</v>
      </c>
      <c r="U748" s="320">
        <v>1281</v>
      </c>
      <c r="V748" s="320">
        <v>1367</v>
      </c>
      <c r="W748" s="320">
        <v>1415</v>
      </c>
      <c r="X748" s="320">
        <v>1421</v>
      </c>
      <c r="Y748" s="320">
        <v>1460</v>
      </c>
      <c r="Z748" s="320">
        <v>1470</v>
      </c>
      <c r="AA748" s="320">
        <v>1495</v>
      </c>
      <c r="AB748" s="320">
        <v>1536</v>
      </c>
      <c r="AC748" s="320">
        <v>1573</v>
      </c>
    </row>
    <row r="749" spans="1:29" ht="15" x14ac:dyDescent="0.2">
      <c r="A749" t="str">
        <f t="shared" si="13"/>
        <v>Køge95+ år</v>
      </c>
      <c r="B749" s="241">
        <v>753</v>
      </c>
      <c r="C749" s="170" t="s">
        <v>182</v>
      </c>
      <c r="D749" s="170" t="s">
        <v>1341</v>
      </c>
      <c r="E749" s="320">
        <v>90</v>
      </c>
      <c r="F749" s="320">
        <v>90</v>
      </c>
      <c r="G749" s="320">
        <v>104</v>
      </c>
      <c r="H749" s="320">
        <v>109</v>
      </c>
      <c r="I749" s="320">
        <v>112</v>
      </c>
      <c r="J749" s="320">
        <v>116</v>
      </c>
      <c r="K749" s="320">
        <v>130</v>
      </c>
      <c r="L749" s="320">
        <v>144</v>
      </c>
      <c r="M749" s="320">
        <v>156</v>
      </c>
      <c r="N749" s="320">
        <v>174</v>
      </c>
      <c r="O749" s="320">
        <v>191</v>
      </c>
      <c r="P749" s="320">
        <v>205</v>
      </c>
      <c r="Q749" s="320">
        <v>228</v>
      </c>
      <c r="R749" s="320">
        <v>263</v>
      </c>
      <c r="S749" s="320">
        <v>291</v>
      </c>
      <c r="T749" s="320">
        <v>320</v>
      </c>
      <c r="U749" s="320">
        <v>347</v>
      </c>
      <c r="V749" s="320">
        <v>371</v>
      </c>
      <c r="W749" s="320">
        <v>367</v>
      </c>
      <c r="X749" s="320">
        <v>363</v>
      </c>
      <c r="Y749" s="320">
        <v>357</v>
      </c>
      <c r="Z749" s="320">
        <v>350</v>
      </c>
      <c r="AA749" s="320">
        <v>343</v>
      </c>
      <c r="AB749" s="320">
        <v>339</v>
      </c>
      <c r="AC749" s="320">
        <v>338</v>
      </c>
    </row>
    <row r="750" spans="1:29" ht="15" x14ac:dyDescent="0.2">
      <c r="A750" t="str">
        <f t="shared" si="13"/>
        <v>Langeland95+ år</v>
      </c>
      <c r="B750" s="241">
        <v>754</v>
      </c>
      <c r="C750" s="170" t="s">
        <v>202</v>
      </c>
      <c r="D750" s="170" t="s">
        <v>1341</v>
      </c>
      <c r="E750" s="320">
        <v>45</v>
      </c>
      <c r="F750" s="320">
        <v>50</v>
      </c>
      <c r="G750" s="320">
        <v>44</v>
      </c>
      <c r="H750" s="320">
        <v>46</v>
      </c>
      <c r="I750" s="320">
        <v>52</v>
      </c>
      <c r="J750" s="320">
        <v>57</v>
      </c>
      <c r="K750" s="320">
        <v>60</v>
      </c>
      <c r="L750" s="320">
        <v>65</v>
      </c>
      <c r="M750" s="320">
        <v>62</v>
      </c>
      <c r="N750" s="320">
        <v>64</v>
      </c>
      <c r="O750" s="320">
        <v>66</v>
      </c>
      <c r="P750" s="320">
        <v>71</v>
      </c>
      <c r="Q750" s="320">
        <v>77</v>
      </c>
      <c r="R750" s="320">
        <v>81</v>
      </c>
      <c r="S750" s="320">
        <v>89</v>
      </c>
      <c r="T750" s="320">
        <v>96</v>
      </c>
      <c r="U750" s="320">
        <v>108</v>
      </c>
      <c r="V750" s="320">
        <v>108</v>
      </c>
      <c r="W750" s="320">
        <v>113</v>
      </c>
      <c r="X750" s="320">
        <v>117</v>
      </c>
      <c r="Y750" s="320">
        <v>118</v>
      </c>
      <c r="Z750" s="320">
        <v>117</v>
      </c>
      <c r="AA750" s="320">
        <v>119</v>
      </c>
      <c r="AB750" s="320">
        <v>123</v>
      </c>
      <c r="AC750" s="320">
        <v>125</v>
      </c>
    </row>
    <row r="751" spans="1:29" ht="15" x14ac:dyDescent="0.2">
      <c r="A751" t="str">
        <f t="shared" si="13"/>
        <v>Lejre95+ år</v>
      </c>
      <c r="B751" s="241">
        <v>755</v>
      </c>
      <c r="C751" s="170" t="s">
        <v>183</v>
      </c>
      <c r="D751" s="170" t="s">
        <v>1341</v>
      </c>
      <c r="E751" s="320">
        <v>53</v>
      </c>
      <c r="F751" s="320">
        <v>58</v>
      </c>
      <c r="G751" s="320">
        <v>59</v>
      </c>
      <c r="H751" s="320">
        <v>62</v>
      </c>
      <c r="I751" s="320">
        <v>67</v>
      </c>
      <c r="J751" s="320">
        <v>71</v>
      </c>
      <c r="K751" s="320">
        <v>77</v>
      </c>
      <c r="L751" s="320">
        <v>84</v>
      </c>
      <c r="M751" s="320">
        <v>93</v>
      </c>
      <c r="N751" s="320">
        <v>95</v>
      </c>
      <c r="O751" s="320">
        <v>102</v>
      </c>
      <c r="P751" s="320">
        <v>107</v>
      </c>
      <c r="Q751" s="320">
        <v>117</v>
      </c>
      <c r="R751" s="320">
        <v>131</v>
      </c>
      <c r="S751" s="320">
        <v>145</v>
      </c>
      <c r="T751" s="320">
        <v>164</v>
      </c>
      <c r="U751" s="320">
        <v>180</v>
      </c>
      <c r="V751" s="320">
        <v>189</v>
      </c>
      <c r="W751" s="320">
        <v>195</v>
      </c>
      <c r="X751" s="320">
        <v>194</v>
      </c>
      <c r="Y751" s="320">
        <v>196</v>
      </c>
      <c r="Z751" s="320">
        <v>197</v>
      </c>
      <c r="AA751" s="320">
        <v>191</v>
      </c>
      <c r="AB751" s="320">
        <v>192</v>
      </c>
      <c r="AC751" s="320">
        <v>196</v>
      </c>
    </row>
    <row r="752" spans="1:29" ht="15" x14ac:dyDescent="0.2">
      <c r="A752" t="str">
        <f t="shared" si="13"/>
        <v>Lemvig95+ år</v>
      </c>
      <c r="B752" s="241">
        <v>756</v>
      </c>
      <c r="C752" s="170" t="s">
        <v>221</v>
      </c>
      <c r="D752" s="170" t="s">
        <v>1341</v>
      </c>
      <c r="E752" s="320">
        <v>46</v>
      </c>
      <c r="F752" s="320">
        <v>44</v>
      </c>
      <c r="G752" s="320">
        <v>47</v>
      </c>
      <c r="H752" s="320">
        <v>47</v>
      </c>
      <c r="I752" s="320">
        <v>48</v>
      </c>
      <c r="J752" s="320">
        <v>48</v>
      </c>
      <c r="K752" s="320">
        <v>53</v>
      </c>
      <c r="L752" s="320">
        <v>58</v>
      </c>
      <c r="M752" s="320">
        <v>61</v>
      </c>
      <c r="N752" s="320">
        <v>64</v>
      </c>
      <c r="O752" s="320">
        <v>70</v>
      </c>
      <c r="P752" s="320">
        <v>75</v>
      </c>
      <c r="Q752" s="320">
        <v>82</v>
      </c>
      <c r="R752" s="320">
        <v>85</v>
      </c>
      <c r="S752" s="320">
        <v>86</v>
      </c>
      <c r="T752" s="320">
        <v>96</v>
      </c>
      <c r="U752" s="320">
        <v>103</v>
      </c>
      <c r="V752" s="320">
        <v>112</v>
      </c>
      <c r="W752" s="320">
        <v>114</v>
      </c>
      <c r="X752" s="320">
        <v>112</v>
      </c>
      <c r="Y752" s="320">
        <v>112</v>
      </c>
      <c r="Z752" s="320">
        <v>111</v>
      </c>
      <c r="AA752" s="320">
        <v>110</v>
      </c>
      <c r="AB752" s="320">
        <v>114</v>
      </c>
      <c r="AC752" s="320">
        <v>113</v>
      </c>
    </row>
    <row r="753" spans="1:29" ht="15" x14ac:dyDescent="0.2">
      <c r="A753" t="str">
        <f t="shared" si="13"/>
        <v>Lolland95+ år</v>
      </c>
      <c r="B753" s="241">
        <v>757</v>
      </c>
      <c r="C753" s="170" t="s">
        <v>184</v>
      </c>
      <c r="D753" s="170" t="s">
        <v>1341</v>
      </c>
      <c r="E753" s="320">
        <v>102</v>
      </c>
      <c r="F753" s="320">
        <v>104</v>
      </c>
      <c r="G753" s="320">
        <v>107</v>
      </c>
      <c r="H753" s="320">
        <v>113</v>
      </c>
      <c r="I753" s="320">
        <v>111</v>
      </c>
      <c r="J753" s="320">
        <v>118</v>
      </c>
      <c r="K753" s="320">
        <v>126</v>
      </c>
      <c r="L753" s="320">
        <v>137</v>
      </c>
      <c r="M753" s="320">
        <v>144</v>
      </c>
      <c r="N753" s="320">
        <v>148</v>
      </c>
      <c r="O753" s="320">
        <v>158</v>
      </c>
      <c r="P753" s="320">
        <v>168</v>
      </c>
      <c r="Q753" s="320">
        <v>178</v>
      </c>
      <c r="R753" s="320">
        <v>189</v>
      </c>
      <c r="S753" s="320">
        <v>211</v>
      </c>
      <c r="T753" s="320">
        <v>225</v>
      </c>
      <c r="U753" s="320">
        <v>243</v>
      </c>
      <c r="V753" s="320">
        <v>254</v>
      </c>
      <c r="W753" s="320">
        <v>258</v>
      </c>
      <c r="X753" s="320">
        <v>263</v>
      </c>
      <c r="Y753" s="320">
        <v>261</v>
      </c>
      <c r="Z753" s="320">
        <v>267</v>
      </c>
      <c r="AA753" s="320">
        <v>270</v>
      </c>
      <c r="AB753" s="320">
        <v>273</v>
      </c>
      <c r="AC753" s="320">
        <v>274</v>
      </c>
    </row>
    <row r="754" spans="1:29" ht="15" x14ac:dyDescent="0.2">
      <c r="A754" t="str">
        <f t="shared" si="13"/>
        <v>Lyngby-Taarbæk95+ år</v>
      </c>
      <c r="B754" s="241">
        <v>758</v>
      </c>
      <c r="C754" s="170" t="s">
        <v>172</v>
      </c>
      <c r="D754" s="170" t="s">
        <v>1341</v>
      </c>
      <c r="E754" s="320">
        <v>171</v>
      </c>
      <c r="F754" s="320">
        <v>169</v>
      </c>
      <c r="G754" s="320">
        <v>155</v>
      </c>
      <c r="H754" s="320">
        <v>148</v>
      </c>
      <c r="I754" s="320">
        <v>145</v>
      </c>
      <c r="J754" s="320">
        <v>145</v>
      </c>
      <c r="K754" s="320">
        <v>149</v>
      </c>
      <c r="L754" s="320">
        <v>156</v>
      </c>
      <c r="M754" s="320">
        <v>162</v>
      </c>
      <c r="N754" s="320">
        <v>168</v>
      </c>
      <c r="O754" s="320">
        <v>171</v>
      </c>
      <c r="P754" s="320">
        <v>175</v>
      </c>
      <c r="Q754" s="320">
        <v>186</v>
      </c>
      <c r="R754" s="320">
        <v>203</v>
      </c>
      <c r="S754" s="320">
        <v>216</v>
      </c>
      <c r="T754" s="320">
        <v>235</v>
      </c>
      <c r="U754" s="320">
        <v>260</v>
      </c>
      <c r="V754" s="320">
        <v>271</v>
      </c>
      <c r="W754" s="320">
        <v>273</v>
      </c>
      <c r="X754" s="320">
        <v>273</v>
      </c>
      <c r="Y754" s="320">
        <v>276</v>
      </c>
      <c r="Z754" s="320">
        <v>271</v>
      </c>
      <c r="AA754" s="320">
        <v>277</v>
      </c>
      <c r="AB754" s="320">
        <v>284</v>
      </c>
      <c r="AC754" s="320">
        <v>285</v>
      </c>
    </row>
    <row r="755" spans="1:29" ht="15" x14ac:dyDescent="0.2">
      <c r="A755" t="str">
        <f t="shared" si="13"/>
        <v>Læsø95+ år</v>
      </c>
      <c r="B755" s="241">
        <v>759</v>
      </c>
      <c r="C755" s="170" t="s">
        <v>237</v>
      </c>
      <c r="D755" s="170" t="s">
        <v>1341</v>
      </c>
      <c r="E755" s="320">
        <v>3</v>
      </c>
      <c r="F755" s="320">
        <v>1</v>
      </c>
      <c r="G755" s="320">
        <v>1</v>
      </c>
      <c r="H755" s="320">
        <v>2</v>
      </c>
      <c r="I755" s="320">
        <v>3</v>
      </c>
      <c r="J755" s="320">
        <v>4</v>
      </c>
      <c r="K755" s="320">
        <v>6</v>
      </c>
      <c r="L755" s="320">
        <v>9</v>
      </c>
      <c r="M755" s="320">
        <v>9</v>
      </c>
      <c r="N755" s="320">
        <v>9</v>
      </c>
      <c r="O755" s="320">
        <v>10</v>
      </c>
      <c r="P755" s="320">
        <v>10</v>
      </c>
      <c r="Q755" s="320">
        <v>12</v>
      </c>
      <c r="R755" s="320">
        <v>11</v>
      </c>
      <c r="S755" s="320">
        <v>13</v>
      </c>
      <c r="T755" s="320">
        <v>14</v>
      </c>
      <c r="U755" s="320">
        <v>14</v>
      </c>
      <c r="V755" s="320">
        <v>17</v>
      </c>
      <c r="W755" s="320">
        <v>17</v>
      </c>
      <c r="X755" s="320">
        <v>17</v>
      </c>
      <c r="Y755" s="320">
        <v>19</v>
      </c>
      <c r="Z755" s="320">
        <v>18</v>
      </c>
      <c r="AA755" s="320">
        <v>16</v>
      </c>
      <c r="AB755" s="320">
        <v>18</v>
      </c>
      <c r="AC755" s="320">
        <v>18</v>
      </c>
    </row>
    <row r="756" spans="1:29" ht="15" x14ac:dyDescent="0.2">
      <c r="A756" t="str">
        <f t="shared" si="13"/>
        <v>Mariagerfjord95+ år</v>
      </c>
      <c r="B756" s="241">
        <v>760</v>
      </c>
      <c r="C756" s="170" t="s">
        <v>238</v>
      </c>
      <c r="D756" s="170" t="s">
        <v>1341</v>
      </c>
      <c r="E756" s="320">
        <v>76</v>
      </c>
      <c r="F756" s="320">
        <v>86</v>
      </c>
      <c r="G756" s="320">
        <v>81</v>
      </c>
      <c r="H756" s="320">
        <v>89</v>
      </c>
      <c r="I756" s="320">
        <v>93</v>
      </c>
      <c r="J756" s="320">
        <v>98</v>
      </c>
      <c r="K756" s="320">
        <v>105</v>
      </c>
      <c r="L756" s="320">
        <v>117</v>
      </c>
      <c r="M756" s="320">
        <v>118</v>
      </c>
      <c r="N756" s="320">
        <v>124</v>
      </c>
      <c r="O756" s="320">
        <v>130</v>
      </c>
      <c r="P756" s="320">
        <v>139</v>
      </c>
      <c r="Q756" s="320">
        <v>149</v>
      </c>
      <c r="R756" s="320">
        <v>163</v>
      </c>
      <c r="S756" s="320">
        <v>176</v>
      </c>
      <c r="T756" s="320">
        <v>195</v>
      </c>
      <c r="U756" s="320">
        <v>207</v>
      </c>
      <c r="V756" s="320">
        <v>219</v>
      </c>
      <c r="W756" s="320">
        <v>222</v>
      </c>
      <c r="X756" s="320">
        <v>224</v>
      </c>
      <c r="Y756" s="320">
        <v>229</v>
      </c>
      <c r="Z756" s="320">
        <v>235</v>
      </c>
      <c r="AA756" s="320">
        <v>236</v>
      </c>
      <c r="AB756" s="320">
        <v>246</v>
      </c>
      <c r="AC756" s="320">
        <v>254</v>
      </c>
    </row>
    <row r="757" spans="1:29" ht="15" x14ac:dyDescent="0.2">
      <c r="A757" t="str">
        <f t="shared" si="13"/>
        <v>Middelfart95+ år</v>
      </c>
      <c r="B757" s="241">
        <v>761</v>
      </c>
      <c r="C757" s="170" t="s">
        <v>203</v>
      </c>
      <c r="D757" s="170" t="s">
        <v>1341</v>
      </c>
      <c r="E757" s="320">
        <v>78</v>
      </c>
      <c r="F757" s="320">
        <v>83</v>
      </c>
      <c r="G757" s="320">
        <v>90</v>
      </c>
      <c r="H757" s="320">
        <v>93</v>
      </c>
      <c r="I757" s="320">
        <v>99</v>
      </c>
      <c r="J757" s="320">
        <v>103</v>
      </c>
      <c r="K757" s="320">
        <v>111</v>
      </c>
      <c r="L757" s="320">
        <v>121</v>
      </c>
      <c r="M757" s="320">
        <v>133</v>
      </c>
      <c r="N757" s="320">
        <v>147</v>
      </c>
      <c r="O757" s="320">
        <v>166</v>
      </c>
      <c r="P757" s="320">
        <v>165</v>
      </c>
      <c r="Q757" s="320">
        <v>181</v>
      </c>
      <c r="R757" s="320">
        <v>201</v>
      </c>
      <c r="S757" s="320">
        <v>226</v>
      </c>
      <c r="T757" s="320">
        <v>250</v>
      </c>
      <c r="U757" s="320">
        <v>272</v>
      </c>
      <c r="V757" s="320">
        <v>286</v>
      </c>
      <c r="W757" s="320">
        <v>299</v>
      </c>
      <c r="X757" s="320">
        <v>299</v>
      </c>
      <c r="Y757" s="320">
        <v>300</v>
      </c>
      <c r="Z757" s="320">
        <v>298</v>
      </c>
      <c r="AA757" s="320">
        <v>302</v>
      </c>
      <c r="AB757" s="320">
        <v>312</v>
      </c>
      <c r="AC757" s="320">
        <v>319</v>
      </c>
    </row>
    <row r="758" spans="1:29" ht="15" x14ac:dyDescent="0.2">
      <c r="A758" t="str">
        <f t="shared" si="13"/>
        <v>Morsø95+ år</v>
      </c>
      <c r="B758" s="241">
        <v>762</v>
      </c>
      <c r="C758" s="170" t="s">
        <v>239</v>
      </c>
      <c r="D758" s="170" t="s">
        <v>1341</v>
      </c>
      <c r="E758" s="320">
        <v>58</v>
      </c>
      <c r="F758" s="320">
        <v>54</v>
      </c>
      <c r="G758" s="320">
        <v>58</v>
      </c>
      <c r="H758" s="320">
        <v>57</v>
      </c>
      <c r="I758" s="320">
        <v>57</v>
      </c>
      <c r="J758" s="320">
        <v>65</v>
      </c>
      <c r="K758" s="320">
        <v>66</v>
      </c>
      <c r="L758" s="320">
        <v>65</v>
      </c>
      <c r="M758" s="320">
        <v>72</v>
      </c>
      <c r="N758" s="320">
        <v>76</v>
      </c>
      <c r="O758" s="320">
        <v>83</v>
      </c>
      <c r="P758" s="320">
        <v>84</v>
      </c>
      <c r="Q758" s="320">
        <v>88</v>
      </c>
      <c r="R758" s="320">
        <v>92</v>
      </c>
      <c r="S758" s="320">
        <v>98</v>
      </c>
      <c r="T758" s="320">
        <v>103</v>
      </c>
      <c r="U758" s="320">
        <v>112</v>
      </c>
      <c r="V758" s="320">
        <v>120</v>
      </c>
      <c r="W758" s="320">
        <v>125</v>
      </c>
      <c r="X758" s="320">
        <v>128</v>
      </c>
      <c r="Y758" s="320">
        <v>132</v>
      </c>
      <c r="Z758" s="320">
        <v>130</v>
      </c>
      <c r="AA758" s="320">
        <v>125</v>
      </c>
      <c r="AB758" s="320">
        <v>129</v>
      </c>
      <c r="AC758" s="320">
        <v>134</v>
      </c>
    </row>
    <row r="759" spans="1:29" ht="15" x14ac:dyDescent="0.2">
      <c r="A759" t="str">
        <f t="shared" si="13"/>
        <v>Norddjurs95+ år</v>
      </c>
      <c r="B759" s="241">
        <v>763</v>
      </c>
      <c r="C759" s="170" t="s">
        <v>222</v>
      </c>
      <c r="D759" s="170" t="s">
        <v>1341</v>
      </c>
      <c r="E759" s="320">
        <v>87</v>
      </c>
      <c r="F759" s="320">
        <v>83</v>
      </c>
      <c r="G759" s="320">
        <v>81</v>
      </c>
      <c r="H759" s="320">
        <v>90</v>
      </c>
      <c r="I759" s="320">
        <v>94</v>
      </c>
      <c r="J759" s="320">
        <v>94</v>
      </c>
      <c r="K759" s="320">
        <v>104</v>
      </c>
      <c r="L759" s="320">
        <v>112</v>
      </c>
      <c r="M759" s="320">
        <v>120</v>
      </c>
      <c r="N759" s="320">
        <v>127</v>
      </c>
      <c r="O759" s="320">
        <v>134</v>
      </c>
      <c r="P759" s="320">
        <v>141</v>
      </c>
      <c r="Q759" s="320">
        <v>152</v>
      </c>
      <c r="R759" s="320">
        <v>168</v>
      </c>
      <c r="S759" s="320">
        <v>181</v>
      </c>
      <c r="T759" s="320">
        <v>194</v>
      </c>
      <c r="U759" s="320">
        <v>214</v>
      </c>
      <c r="V759" s="320">
        <v>224</v>
      </c>
      <c r="W759" s="320">
        <v>229</v>
      </c>
      <c r="X759" s="320">
        <v>234</v>
      </c>
      <c r="Y759" s="320">
        <v>237</v>
      </c>
      <c r="Z759" s="320">
        <v>243</v>
      </c>
      <c r="AA759" s="320">
        <v>251</v>
      </c>
      <c r="AB759" s="320">
        <v>252</v>
      </c>
      <c r="AC759" s="320">
        <v>263</v>
      </c>
    </row>
    <row r="760" spans="1:29" ht="15" x14ac:dyDescent="0.2">
      <c r="A760" t="str">
        <f t="shared" si="13"/>
        <v>Nordfyns95+ år</v>
      </c>
      <c r="B760" s="241">
        <v>764</v>
      </c>
      <c r="C760" s="170" t="s">
        <v>204</v>
      </c>
      <c r="D760" s="170" t="s">
        <v>1341</v>
      </c>
      <c r="E760" s="320">
        <v>56</v>
      </c>
      <c r="F760" s="320">
        <v>54</v>
      </c>
      <c r="G760" s="320">
        <v>61</v>
      </c>
      <c r="H760" s="320">
        <v>69</v>
      </c>
      <c r="I760" s="320">
        <v>78</v>
      </c>
      <c r="J760" s="320">
        <v>79</v>
      </c>
      <c r="K760" s="320">
        <v>81</v>
      </c>
      <c r="L760" s="320">
        <v>83</v>
      </c>
      <c r="M760" s="320">
        <v>94</v>
      </c>
      <c r="N760" s="320">
        <v>96</v>
      </c>
      <c r="O760" s="320">
        <v>105</v>
      </c>
      <c r="P760" s="320">
        <v>118</v>
      </c>
      <c r="Q760" s="320">
        <v>123</v>
      </c>
      <c r="R760" s="320">
        <v>136</v>
      </c>
      <c r="S760" s="320">
        <v>148</v>
      </c>
      <c r="T760" s="320">
        <v>159</v>
      </c>
      <c r="U760" s="320">
        <v>167</v>
      </c>
      <c r="V760" s="320">
        <v>173</v>
      </c>
      <c r="W760" s="320">
        <v>178</v>
      </c>
      <c r="X760" s="320">
        <v>181</v>
      </c>
      <c r="Y760" s="320">
        <v>183</v>
      </c>
      <c r="Z760" s="320">
        <v>183</v>
      </c>
      <c r="AA760" s="320">
        <v>180</v>
      </c>
      <c r="AB760" s="320">
        <v>182</v>
      </c>
      <c r="AC760" s="320">
        <v>191</v>
      </c>
    </row>
    <row r="761" spans="1:29" ht="15" x14ac:dyDescent="0.2">
      <c r="A761" t="str">
        <f t="shared" si="13"/>
        <v>Nyborg95+ år</v>
      </c>
      <c r="B761" s="241">
        <v>765</v>
      </c>
      <c r="C761" s="170" t="s">
        <v>205</v>
      </c>
      <c r="D761" s="170" t="s">
        <v>1341</v>
      </c>
      <c r="E761" s="320">
        <v>86</v>
      </c>
      <c r="F761" s="320">
        <v>83</v>
      </c>
      <c r="G761" s="320">
        <v>87</v>
      </c>
      <c r="H761" s="320">
        <v>88</v>
      </c>
      <c r="I761" s="320">
        <v>88</v>
      </c>
      <c r="J761" s="320">
        <v>89</v>
      </c>
      <c r="K761" s="320">
        <v>95</v>
      </c>
      <c r="L761" s="320">
        <v>105</v>
      </c>
      <c r="M761" s="320">
        <v>112</v>
      </c>
      <c r="N761" s="320">
        <v>118</v>
      </c>
      <c r="O761" s="320">
        <v>124</v>
      </c>
      <c r="P761" s="320">
        <v>139</v>
      </c>
      <c r="Q761" s="320">
        <v>151</v>
      </c>
      <c r="R761" s="320">
        <v>155</v>
      </c>
      <c r="S761" s="320">
        <v>177</v>
      </c>
      <c r="T761" s="320">
        <v>185</v>
      </c>
      <c r="U761" s="320">
        <v>200</v>
      </c>
      <c r="V761" s="320">
        <v>211</v>
      </c>
      <c r="W761" s="320">
        <v>220</v>
      </c>
      <c r="X761" s="320">
        <v>219</v>
      </c>
      <c r="Y761" s="320">
        <v>220</v>
      </c>
      <c r="Z761" s="320">
        <v>225</v>
      </c>
      <c r="AA761" s="320">
        <v>221</v>
      </c>
      <c r="AB761" s="320">
        <v>226</v>
      </c>
      <c r="AC761" s="320">
        <v>231</v>
      </c>
    </row>
    <row r="762" spans="1:29" ht="15" x14ac:dyDescent="0.2">
      <c r="A762" t="str">
        <f t="shared" si="13"/>
        <v>Næstved95+ år</v>
      </c>
      <c r="B762" s="241">
        <v>766</v>
      </c>
      <c r="C762" s="170" t="s">
        <v>185</v>
      </c>
      <c r="D762" s="170" t="s">
        <v>1341</v>
      </c>
      <c r="E762" s="320">
        <v>154</v>
      </c>
      <c r="F762" s="320">
        <v>163</v>
      </c>
      <c r="G762" s="320">
        <v>166</v>
      </c>
      <c r="H762" s="320">
        <v>175</v>
      </c>
      <c r="I762" s="320">
        <v>182</v>
      </c>
      <c r="J762" s="320">
        <v>204</v>
      </c>
      <c r="K762" s="320">
        <v>222</v>
      </c>
      <c r="L762" s="320">
        <v>237</v>
      </c>
      <c r="M762" s="320">
        <v>265</v>
      </c>
      <c r="N762" s="320">
        <v>274</v>
      </c>
      <c r="O762" s="320">
        <v>291</v>
      </c>
      <c r="P762" s="320">
        <v>311</v>
      </c>
      <c r="Q762" s="320">
        <v>346</v>
      </c>
      <c r="R762" s="320">
        <v>373</v>
      </c>
      <c r="S762" s="320">
        <v>402</v>
      </c>
      <c r="T762" s="320">
        <v>433</v>
      </c>
      <c r="U762" s="320">
        <v>471</v>
      </c>
      <c r="V762" s="320">
        <v>498</v>
      </c>
      <c r="W762" s="320">
        <v>508</v>
      </c>
      <c r="X762" s="320">
        <v>518</v>
      </c>
      <c r="Y762" s="320">
        <v>522</v>
      </c>
      <c r="Z762" s="320">
        <v>524</v>
      </c>
      <c r="AA762" s="320">
        <v>535</v>
      </c>
      <c r="AB762" s="320">
        <v>552</v>
      </c>
      <c r="AC762" s="320">
        <v>558</v>
      </c>
    </row>
    <row r="763" spans="1:29" ht="15" x14ac:dyDescent="0.2">
      <c r="A763" t="str">
        <f t="shared" si="13"/>
        <v>Odder95+ år</v>
      </c>
      <c r="B763" s="241">
        <v>767</v>
      </c>
      <c r="C763" s="170" t="s">
        <v>223</v>
      </c>
      <c r="D763" s="170" t="s">
        <v>1341</v>
      </c>
      <c r="E763" s="320">
        <v>50</v>
      </c>
      <c r="F763" s="320">
        <v>50</v>
      </c>
      <c r="G763" s="320">
        <v>57</v>
      </c>
      <c r="H763" s="320">
        <v>61</v>
      </c>
      <c r="I763" s="320">
        <v>59</v>
      </c>
      <c r="J763" s="320">
        <v>64</v>
      </c>
      <c r="K763" s="320">
        <v>66</v>
      </c>
      <c r="L763" s="320">
        <v>75</v>
      </c>
      <c r="M763" s="320">
        <v>81</v>
      </c>
      <c r="N763" s="320">
        <v>86</v>
      </c>
      <c r="O763" s="320">
        <v>89</v>
      </c>
      <c r="P763" s="320">
        <v>89</v>
      </c>
      <c r="Q763" s="320">
        <v>99</v>
      </c>
      <c r="R763" s="320">
        <v>108</v>
      </c>
      <c r="S763" s="320">
        <v>117</v>
      </c>
      <c r="T763" s="320">
        <v>129</v>
      </c>
      <c r="U763" s="320">
        <v>142</v>
      </c>
      <c r="V763" s="320">
        <v>158</v>
      </c>
      <c r="W763" s="320">
        <v>160</v>
      </c>
      <c r="X763" s="320">
        <v>163</v>
      </c>
      <c r="Y763" s="320">
        <v>170</v>
      </c>
      <c r="Z763" s="320">
        <v>176</v>
      </c>
      <c r="AA763" s="320">
        <v>173</v>
      </c>
      <c r="AB763" s="320">
        <v>177</v>
      </c>
      <c r="AC763" s="320">
        <v>180</v>
      </c>
    </row>
    <row r="764" spans="1:29" ht="15" x14ac:dyDescent="0.2">
      <c r="A764" t="str">
        <f t="shared" si="13"/>
        <v>Odense95+ år</v>
      </c>
      <c r="B764" s="241">
        <v>768</v>
      </c>
      <c r="C764" s="170" t="s">
        <v>206</v>
      </c>
      <c r="D764" s="170" t="s">
        <v>1341</v>
      </c>
      <c r="E764" s="320">
        <v>357</v>
      </c>
      <c r="F764" s="320">
        <v>362</v>
      </c>
      <c r="G764" s="320">
        <v>373</v>
      </c>
      <c r="H764" s="320">
        <v>382</v>
      </c>
      <c r="I764" s="320">
        <v>384</v>
      </c>
      <c r="J764" s="320">
        <v>415</v>
      </c>
      <c r="K764" s="320">
        <v>438</v>
      </c>
      <c r="L764" s="320">
        <v>484</v>
      </c>
      <c r="M764" s="320">
        <v>524</v>
      </c>
      <c r="N764" s="320">
        <v>553</v>
      </c>
      <c r="O764" s="320">
        <v>572</v>
      </c>
      <c r="P764" s="320">
        <v>604</v>
      </c>
      <c r="Q764" s="320">
        <v>647</v>
      </c>
      <c r="R764" s="320">
        <v>698</v>
      </c>
      <c r="S764" s="320">
        <v>764</v>
      </c>
      <c r="T764" s="320">
        <v>832</v>
      </c>
      <c r="U764" s="320">
        <v>887</v>
      </c>
      <c r="V764" s="320">
        <v>932</v>
      </c>
      <c r="W764" s="320">
        <v>955</v>
      </c>
      <c r="X764" s="320">
        <v>963</v>
      </c>
      <c r="Y764" s="320">
        <v>977</v>
      </c>
      <c r="Z764" s="320">
        <v>974</v>
      </c>
      <c r="AA764" s="320">
        <v>977</v>
      </c>
      <c r="AB764" s="320">
        <v>996</v>
      </c>
      <c r="AC764" s="320">
        <v>1019</v>
      </c>
    </row>
    <row r="765" spans="1:29" ht="15" x14ac:dyDescent="0.2">
      <c r="A765" t="str">
        <f t="shared" ref="A765:A795" si="14">C765&amp;D765</f>
        <v>Odsherred95+ år</v>
      </c>
      <c r="B765" s="241">
        <v>769</v>
      </c>
      <c r="C765" s="170" t="s">
        <v>186</v>
      </c>
      <c r="D765" s="170" t="s">
        <v>1341</v>
      </c>
      <c r="E765" s="320">
        <v>72</v>
      </c>
      <c r="F765" s="320">
        <v>71</v>
      </c>
      <c r="G765" s="320">
        <v>80</v>
      </c>
      <c r="H765" s="320">
        <v>86</v>
      </c>
      <c r="I765" s="320">
        <v>92</v>
      </c>
      <c r="J765" s="320">
        <v>101</v>
      </c>
      <c r="K765" s="320">
        <v>110</v>
      </c>
      <c r="L765" s="320">
        <v>114</v>
      </c>
      <c r="M765" s="320">
        <v>127</v>
      </c>
      <c r="N765" s="320">
        <v>140</v>
      </c>
      <c r="O765" s="320">
        <v>150</v>
      </c>
      <c r="P765" s="320">
        <v>158</v>
      </c>
      <c r="Q765" s="320">
        <v>173</v>
      </c>
      <c r="R765" s="320">
        <v>187</v>
      </c>
      <c r="S765" s="320">
        <v>205</v>
      </c>
      <c r="T765" s="320">
        <v>226</v>
      </c>
      <c r="U765" s="320">
        <v>245</v>
      </c>
      <c r="V765" s="320">
        <v>265</v>
      </c>
      <c r="W765" s="320">
        <v>276</v>
      </c>
      <c r="X765" s="320">
        <v>281</v>
      </c>
      <c r="Y765" s="320">
        <v>278</v>
      </c>
      <c r="Z765" s="320">
        <v>279</v>
      </c>
      <c r="AA765" s="320">
        <v>291</v>
      </c>
      <c r="AB765" s="320">
        <v>294</v>
      </c>
      <c r="AC765" s="320">
        <v>296</v>
      </c>
    </row>
    <row r="766" spans="1:29" ht="15" x14ac:dyDescent="0.2">
      <c r="A766" t="str">
        <f t="shared" si="14"/>
        <v>Randers95+ år</v>
      </c>
      <c r="B766" s="241">
        <v>770</v>
      </c>
      <c r="C766" s="170" t="s">
        <v>224</v>
      </c>
      <c r="D766" s="170" t="s">
        <v>1341</v>
      </c>
      <c r="E766" s="320">
        <v>180</v>
      </c>
      <c r="F766" s="320">
        <v>183</v>
      </c>
      <c r="G766" s="320">
        <v>183</v>
      </c>
      <c r="H766" s="320">
        <v>183</v>
      </c>
      <c r="I766" s="320">
        <v>195</v>
      </c>
      <c r="J766" s="320">
        <v>205</v>
      </c>
      <c r="K766" s="320">
        <v>228</v>
      </c>
      <c r="L766" s="320">
        <v>248</v>
      </c>
      <c r="M766" s="320">
        <v>273</v>
      </c>
      <c r="N766" s="320">
        <v>283</v>
      </c>
      <c r="O766" s="320">
        <v>303</v>
      </c>
      <c r="P766" s="320">
        <v>326</v>
      </c>
      <c r="Q766" s="320">
        <v>355</v>
      </c>
      <c r="R766" s="320">
        <v>387</v>
      </c>
      <c r="S766" s="320">
        <v>424</v>
      </c>
      <c r="T766" s="320">
        <v>458</v>
      </c>
      <c r="U766" s="320">
        <v>496</v>
      </c>
      <c r="V766" s="320">
        <v>523</v>
      </c>
      <c r="W766" s="320">
        <v>537</v>
      </c>
      <c r="X766" s="320">
        <v>538</v>
      </c>
      <c r="Y766" s="320">
        <v>543</v>
      </c>
      <c r="Z766" s="320">
        <v>543</v>
      </c>
      <c r="AA766" s="320">
        <v>552</v>
      </c>
      <c r="AB766" s="320">
        <v>558</v>
      </c>
      <c r="AC766" s="320">
        <v>577</v>
      </c>
    </row>
    <row r="767" spans="1:29" ht="15" x14ac:dyDescent="0.2">
      <c r="A767" t="str">
        <f t="shared" si="14"/>
        <v>Rebild95+ år</v>
      </c>
      <c r="B767" s="241">
        <v>771</v>
      </c>
      <c r="C767" s="170" t="s">
        <v>240</v>
      </c>
      <c r="D767" s="170" t="s">
        <v>1341</v>
      </c>
      <c r="E767" s="320">
        <v>59</v>
      </c>
      <c r="F767" s="320">
        <v>53</v>
      </c>
      <c r="G767" s="320">
        <v>58</v>
      </c>
      <c r="H767" s="320">
        <v>60</v>
      </c>
      <c r="I767" s="320">
        <v>64</v>
      </c>
      <c r="J767" s="320">
        <v>71</v>
      </c>
      <c r="K767" s="320">
        <v>72</v>
      </c>
      <c r="L767" s="320">
        <v>77</v>
      </c>
      <c r="M767" s="320">
        <v>83</v>
      </c>
      <c r="N767" s="320">
        <v>87</v>
      </c>
      <c r="O767" s="320">
        <v>92</v>
      </c>
      <c r="P767" s="320">
        <v>92</v>
      </c>
      <c r="Q767" s="320">
        <v>98</v>
      </c>
      <c r="R767" s="320">
        <v>110</v>
      </c>
      <c r="S767" s="320">
        <v>123</v>
      </c>
      <c r="T767" s="320">
        <v>137</v>
      </c>
      <c r="U767" s="320">
        <v>148</v>
      </c>
      <c r="V767" s="320">
        <v>160</v>
      </c>
      <c r="W767" s="320">
        <v>163</v>
      </c>
      <c r="X767" s="320">
        <v>165</v>
      </c>
      <c r="Y767" s="320">
        <v>163</v>
      </c>
      <c r="Z767" s="320">
        <v>167</v>
      </c>
      <c r="AA767" s="320">
        <v>170</v>
      </c>
      <c r="AB767" s="320">
        <v>172</v>
      </c>
      <c r="AC767" s="320">
        <v>173</v>
      </c>
    </row>
    <row r="768" spans="1:29" ht="15" x14ac:dyDescent="0.2">
      <c r="A768" t="str">
        <f t="shared" si="14"/>
        <v>Ringkøbing-Skjern95+ år</v>
      </c>
      <c r="B768" s="241">
        <v>772</v>
      </c>
      <c r="C768" s="170" t="s">
        <v>225</v>
      </c>
      <c r="D768" s="170" t="s">
        <v>1341</v>
      </c>
      <c r="E768" s="320">
        <v>142</v>
      </c>
      <c r="F768" s="320">
        <v>128</v>
      </c>
      <c r="G768" s="320">
        <v>134</v>
      </c>
      <c r="H768" s="320">
        <v>143</v>
      </c>
      <c r="I768" s="320">
        <v>151</v>
      </c>
      <c r="J768" s="320">
        <v>162</v>
      </c>
      <c r="K768" s="320">
        <v>173</v>
      </c>
      <c r="L768" s="320">
        <v>178</v>
      </c>
      <c r="M768" s="320">
        <v>188</v>
      </c>
      <c r="N768" s="320">
        <v>199</v>
      </c>
      <c r="O768" s="320">
        <v>208</v>
      </c>
      <c r="P768" s="320">
        <v>216</v>
      </c>
      <c r="Q768" s="320">
        <v>230</v>
      </c>
      <c r="R768" s="320">
        <v>239</v>
      </c>
      <c r="S768" s="320">
        <v>268</v>
      </c>
      <c r="T768" s="320">
        <v>290</v>
      </c>
      <c r="U768" s="320">
        <v>307</v>
      </c>
      <c r="V768" s="320">
        <v>321</v>
      </c>
      <c r="W768" s="320">
        <v>336</v>
      </c>
      <c r="X768" s="320">
        <v>339</v>
      </c>
      <c r="Y768" s="320">
        <v>347</v>
      </c>
      <c r="Z768" s="320">
        <v>346</v>
      </c>
      <c r="AA768" s="320">
        <v>348</v>
      </c>
      <c r="AB768" s="320">
        <v>363</v>
      </c>
      <c r="AC768" s="320">
        <v>362</v>
      </c>
    </row>
    <row r="769" spans="1:29" ht="15" x14ac:dyDescent="0.2">
      <c r="A769" t="str">
        <f t="shared" si="14"/>
        <v>Ringsted95+ år</v>
      </c>
      <c r="B769" s="241">
        <v>773</v>
      </c>
      <c r="C769" s="170" t="s">
        <v>187</v>
      </c>
      <c r="D769" s="170" t="s">
        <v>1341</v>
      </c>
      <c r="E769" s="320">
        <v>61</v>
      </c>
      <c r="F769" s="320">
        <v>62</v>
      </c>
      <c r="G769" s="320">
        <v>60</v>
      </c>
      <c r="H769" s="320">
        <v>63</v>
      </c>
      <c r="I769" s="320">
        <v>68</v>
      </c>
      <c r="J769" s="320">
        <v>74</v>
      </c>
      <c r="K769" s="320">
        <v>78</v>
      </c>
      <c r="L769" s="320">
        <v>82</v>
      </c>
      <c r="M769" s="320">
        <v>93</v>
      </c>
      <c r="N769" s="320">
        <v>96</v>
      </c>
      <c r="O769" s="320">
        <v>103</v>
      </c>
      <c r="P769" s="320">
        <v>107</v>
      </c>
      <c r="Q769" s="320">
        <v>115</v>
      </c>
      <c r="R769" s="320">
        <v>124</v>
      </c>
      <c r="S769" s="320">
        <v>137</v>
      </c>
      <c r="T769" s="320">
        <v>150</v>
      </c>
      <c r="U769" s="320">
        <v>168</v>
      </c>
      <c r="V769" s="320">
        <v>174</v>
      </c>
      <c r="W769" s="320">
        <v>180</v>
      </c>
      <c r="X769" s="320">
        <v>183</v>
      </c>
      <c r="Y769" s="320">
        <v>183</v>
      </c>
      <c r="Z769" s="320">
        <v>178</v>
      </c>
      <c r="AA769" s="320">
        <v>185</v>
      </c>
      <c r="AB769" s="320">
        <v>185</v>
      </c>
      <c r="AC769" s="320">
        <v>189</v>
      </c>
    </row>
    <row r="770" spans="1:29" ht="15" x14ac:dyDescent="0.2">
      <c r="A770" t="str">
        <f t="shared" si="14"/>
        <v>Roskilde95+ år</v>
      </c>
      <c r="B770" s="241">
        <v>774</v>
      </c>
      <c r="C770" s="170" t="s">
        <v>188</v>
      </c>
      <c r="D770" s="170" t="s">
        <v>1341</v>
      </c>
      <c r="E770" s="320">
        <v>159</v>
      </c>
      <c r="F770" s="320">
        <v>157</v>
      </c>
      <c r="G770" s="320">
        <v>157</v>
      </c>
      <c r="H770" s="320">
        <v>179</v>
      </c>
      <c r="I770" s="320">
        <v>200</v>
      </c>
      <c r="J770" s="320">
        <v>226</v>
      </c>
      <c r="K770" s="320">
        <v>245</v>
      </c>
      <c r="L770" s="320">
        <v>266</v>
      </c>
      <c r="M770" s="320">
        <v>282</v>
      </c>
      <c r="N770" s="320">
        <v>310</v>
      </c>
      <c r="O770" s="320">
        <v>341</v>
      </c>
      <c r="P770" s="320">
        <v>360</v>
      </c>
      <c r="Q770" s="320">
        <v>386</v>
      </c>
      <c r="R770" s="320">
        <v>423</v>
      </c>
      <c r="S770" s="320">
        <v>461</v>
      </c>
      <c r="T770" s="320">
        <v>503</v>
      </c>
      <c r="U770" s="320">
        <v>547</v>
      </c>
      <c r="V770" s="320">
        <v>574</v>
      </c>
      <c r="W770" s="320">
        <v>576</v>
      </c>
      <c r="X770" s="320">
        <v>583</v>
      </c>
      <c r="Y770" s="320">
        <v>583</v>
      </c>
      <c r="Z770" s="320">
        <v>582</v>
      </c>
      <c r="AA770" s="320">
        <v>584</v>
      </c>
      <c r="AB770" s="320">
        <v>589</v>
      </c>
      <c r="AC770" s="320">
        <v>591</v>
      </c>
    </row>
    <row r="771" spans="1:29" ht="15" x14ac:dyDescent="0.2">
      <c r="A771" t="str">
        <f t="shared" si="14"/>
        <v>Rudersdal95+ år</v>
      </c>
      <c r="B771" s="241">
        <v>775</v>
      </c>
      <c r="C771" s="170" t="s">
        <v>173</v>
      </c>
      <c r="D771" s="170" t="s">
        <v>1341</v>
      </c>
      <c r="E771" s="320">
        <v>218</v>
      </c>
      <c r="F771" s="320">
        <v>223</v>
      </c>
      <c r="G771" s="320">
        <v>234</v>
      </c>
      <c r="H771" s="320">
        <v>234</v>
      </c>
      <c r="I771" s="320">
        <v>244</v>
      </c>
      <c r="J771" s="320">
        <v>252</v>
      </c>
      <c r="K771" s="320">
        <v>258</v>
      </c>
      <c r="L771" s="320">
        <v>268</v>
      </c>
      <c r="M771" s="320">
        <v>297</v>
      </c>
      <c r="N771" s="320">
        <v>310</v>
      </c>
      <c r="O771" s="320">
        <v>325</v>
      </c>
      <c r="P771" s="320">
        <v>341</v>
      </c>
      <c r="Q771" s="320">
        <v>373</v>
      </c>
      <c r="R771" s="320">
        <v>401</v>
      </c>
      <c r="S771" s="320">
        <v>431</v>
      </c>
      <c r="T771" s="320">
        <v>461</v>
      </c>
      <c r="U771" s="320">
        <v>489</v>
      </c>
      <c r="V771" s="320">
        <v>513</v>
      </c>
      <c r="W771" s="320">
        <v>513</v>
      </c>
      <c r="X771" s="320">
        <v>500</v>
      </c>
      <c r="Y771" s="320">
        <v>493</v>
      </c>
      <c r="Z771" s="320">
        <v>498</v>
      </c>
      <c r="AA771" s="320">
        <v>490</v>
      </c>
      <c r="AB771" s="320">
        <v>493</v>
      </c>
      <c r="AC771" s="320">
        <v>493</v>
      </c>
    </row>
    <row r="772" spans="1:29" ht="15" x14ac:dyDescent="0.2">
      <c r="A772" t="str">
        <f t="shared" si="14"/>
        <v>Rødovre95+ år</v>
      </c>
      <c r="B772" s="241">
        <v>776</v>
      </c>
      <c r="C772" s="170" t="s">
        <v>174</v>
      </c>
      <c r="D772" s="170" t="s">
        <v>1341</v>
      </c>
      <c r="E772" s="320">
        <v>76</v>
      </c>
      <c r="F772" s="320">
        <v>88</v>
      </c>
      <c r="G772" s="320">
        <v>86</v>
      </c>
      <c r="H772" s="320">
        <v>97</v>
      </c>
      <c r="I772" s="320">
        <v>102</v>
      </c>
      <c r="J772" s="320">
        <v>108</v>
      </c>
      <c r="K772" s="320">
        <v>112</v>
      </c>
      <c r="L772" s="320">
        <v>115</v>
      </c>
      <c r="M772" s="320">
        <v>120</v>
      </c>
      <c r="N772" s="320">
        <v>126</v>
      </c>
      <c r="O772" s="320">
        <v>132</v>
      </c>
      <c r="P772" s="320">
        <v>132</v>
      </c>
      <c r="Q772" s="320">
        <v>141</v>
      </c>
      <c r="R772" s="320">
        <v>150</v>
      </c>
      <c r="S772" s="320">
        <v>159</v>
      </c>
      <c r="T772" s="320">
        <v>172</v>
      </c>
      <c r="U772" s="320">
        <v>178</v>
      </c>
      <c r="V772" s="320">
        <v>188</v>
      </c>
      <c r="W772" s="320">
        <v>195</v>
      </c>
      <c r="X772" s="320">
        <v>196</v>
      </c>
      <c r="Y772" s="320">
        <v>197</v>
      </c>
      <c r="Z772" s="320">
        <v>196</v>
      </c>
      <c r="AA772" s="320">
        <v>205</v>
      </c>
      <c r="AB772" s="320">
        <v>211</v>
      </c>
      <c r="AC772" s="320">
        <v>214</v>
      </c>
    </row>
    <row r="773" spans="1:29" ht="15" x14ac:dyDescent="0.2">
      <c r="A773" t="str">
        <f t="shared" si="14"/>
        <v>Samsø95+ år</v>
      </c>
      <c r="B773" s="241">
        <v>777</v>
      </c>
      <c r="C773" s="170" t="s">
        <v>226</v>
      </c>
      <c r="D773" s="170" t="s">
        <v>1341</v>
      </c>
      <c r="E773" s="320">
        <v>12</v>
      </c>
      <c r="F773" s="320">
        <v>11</v>
      </c>
      <c r="G773" s="320">
        <v>11</v>
      </c>
      <c r="H773" s="320">
        <v>12</v>
      </c>
      <c r="I773" s="320">
        <v>13</v>
      </c>
      <c r="J773" s="320">
        <v>16</v>
      </c>
      <c r="K773" s="320">
        <v>18</v>
      </c>
      <c r="L773" s="320">
        <v>20</v>
      </c>
      <c r="M773" s="320">
        <v>18</v>
      </c>
      <c r="N773" s="320">
        <v>17</v>
      </c>
      <c r="O773" s="320">
        <v>20</v>
      </c>
      <c r="P773" s="320">
        <v>20</v>
      </c>
      <c r="Q773" s="320">
        <v>24</v>
      </c>
      <c r="R773" s="320">
        <v>23</v>
      </c>
      <c r="S773" s="320">
        <v>27</v>
      </c>
      <c r="T773" s="320">
        <v>30</v>
      </c>
      <c r="U773" s="320">
        <v>33</v>
      </c>
      <c r="V773" s="320">
        <v>35</v>
      </c>
      <c r="W773" s="320">
        <v>36</v>
      </c>
      <c r="X773" s="320">
        <v>37</v>
      </c>
      <c r="Y773" s="320">
        <v>35</v>
      </c>
      <c r="Z773" s="320">
        <v>35</v>
      </c>
      <c r="AA773" s="320">
        <v>35</v>
      </c>
      <c r="AB773" s="320">
        <v>37</v>
      </c>
      <c r="AC773" s="320">
        <v>41</v>
      </c>
    </row>
    <row r="774" spans="1:29" ht="15" x14ac:dyDescent="0.2">
      <c r="A774" t="str">
        <f t="shared" si="14"/>
        <v>Silkeborg95+ år</v>
      </c>
      <c r="B774" s="241">
        <v>778</v>
      </c>
      <c r="C774" s="170" t="s">
        <v>227</v>
      </c>
      <c r="D774" s="170" t="s">
        <v>1341</v>
      </c>
      <c r="E774" s="320">
        <v>151</v>
      </c>
      <c r="F774" s="320">
        <v>147</v>
      </c>
      <c r="G774" s="320">
        <v>155</v>
      </c>
      <c r="H774" s="320">
        <v>159</v>
      </c>
      <c r="I774" s="320">
        <v>177</v>
      </c>
      <c r="J774" s="320">
        <v>182</v>
      </c>
      <c r="K774" s="320">
        <v>194</v>
      </c>
      <c r="L774" s="320">
        <v>210</v>
      </c>
      <c r="M774" s="320">
        <v>228</v>
      </c>
      <c r="N774" s="320">
        <v>243</v>
      </c>
      <c r="O774" s="320">
        <v>257</v>
      </c>
      <c r="P774" s="320">
        <v>269</v>
      </c>
      <c r="Q774" s="320">
        <v>294</v>
      </c>
      <c r="R774" s="320">
        <v>319</v>
      </c>
      <c r="S774" s="320">
        <v>354</v>
      </c>
      <c r="T774" s="320">
        <v>390</v>
      </c>
      <c r="U774" s="320">
        <v>431</v>
      </c>
      <c r="V774" s="320">
        <v>468</v>
      </c>
      <c r="W774" s="320">
        <v>482</v>
      </c>
      <c r="X774" s="320">
        <v>490</v>
      </c>
      <c r="Y774" s="320">
        <v>498</v>
      </c>
      <c r="Z774" s="320">
        <v>508</v>
      </c>
      <c r="AA774" s="320">
        <v>514</v>
      </c>
      <c r="AB774" s="320">
        <v>522</v>
      </c>
      <c r="AC774" s="320">
        <v>536</v>
      </c>
    </row>
    <row r="775" spans="1:29" ht="15" x14ac:dyDescent="0.2">
      <c r="A775" t="str">
        <f t="shared" si="14"/>
        <v>Skanderborg95+ år</v>
      </c>
      <c r="B775" s="241">
        <v>779</v>
      </c>
      <c r="C775" s="170" t="s">
        <v>228</v>
      </c>
      <c r="D775" s="170" t="s">
        <v>1341</v>
      </c>
      <c r="E775" s="320">
        <v>82</v>
      </c>
      <c r="F775" s="320">
        <v>78</v>
      </c>
      <c r="G775" s="320">
        <v>87</v>
      </c>
      <c r="H775" s="320">
        <v>85</v>
      </c>
      <c r="I775" s="320">
        <v>97</v>
      </c>
      <c r="J775" s="320">
        <v>104</v>
      </c>
      <c r="K775" s="320">
        <v>118</v>
      </c>
      <c r="L775" s="320">
        <v>135</v>
      </c>
      <c r="M775" s="320">
        <v>144</v>
      </c>
      <c r="N775" s="320">
        <v>153</v>
      </c>
      <c r="O775" s="320">
        <v>164</v>
      </c>
      <c r="P775" s="320">
        <v>173</v>
      </c>
      <c r="Q775" s="320">
        <v>190</v>
      </c>
      <c r="R775" s="320">
        <v>211</v>
      </c>
      <c r="S775" s="320">
        <v>241</v>
      </c>
      <c r="T775" s="320">
        <v>272</v>
      </c>
      <c r="U775" s="320">
        <v>299</v>
      </c>
      <c r="V775" s="320">
        <v>318</v>
      </c>
      <c r="W775" s="320">
        <v>329</v>
      </c>
      <c r="X775" s="320">
        <v>332</v>
      </c>
      <c r="Y775" s="320">
        <v>340</v>
      </c>
      <c r="Z775" s="320">
        <v>337</v>
      </c>
      <c r="AA775" s="320">
        <v>346</v>
      </c>
      <c r="AB775" s="320">
        <v>350</v>
      </c>
      <c r="AC775" s="320">
        <v>353</v>
      </c>
    </row>
    <row r="776" spans="1:29" ht="15" x14ac:dyDescent="0.2">
      <c r="A776" t="str">
        <f t="shared" si="14"/>
        <v>Skive95+ år</v>
      </c>
      <c r="B776" s="241">
        <v>780</v>
      </c>
      <c r="C776" s="170" t="s">
        <v>229</v>
      </c>
      <c r="D776" s="170" t="s">
        <v>1341</v>
      </c>
      <c r="E776" s="320">
        <v>95</v>
      </c>
      <c r="F776" s="320">
        <v>104</v>
      </c>
      <c r="G776" s="320">
        <v>109</v>
      </c>
      <c r="H776" s="320">
        <v>113</v>
      </c>
      <c r="I776" s="320">
        <v>117</v>
      </c>
      <c r="J776" s="320">
        <v>127</v>
      </c>
      <c r="K776" s="320">
        <v>137</v>
      </c>
      <c r="L776" s="320">
        <v>147</v>
      </c>
      <c r="M776" s="320">
        <v>158</v>
      </c>
      <c r="N776" s="320">
        <v>167</v>
      </c>
      <c r="O776" s="320">
        <v>174</v>
      </c>
      <c r="P776" s="320">
        <v>187</v>
      </c>
      <c r="Q776" s="320">
        <v>204</v>
      </c>
      <c r="R776" s="320">
        <v>217</v>
      </c>
      <c r="S776" s="320">
        <v>235</v>
      </c>
      <c r="T776" s="320">
        <v>250</v>
      </c>
      <c r="U776" s="320">
        <v>271</v>
      </c>
      <c r="V776" s="320">
        <v>280</v>
      </c>
      <c r="W776" s="320">
        <v>286</v>
      </c>
      <c r="X776" s="320">
        <v>286</v>
      </c>
      <c r="Y776" s="320">
        <v>287</v>
      </c>
      <c r="Z776" s="320">
        <v>297</v>
      </c>
      <c r="AA776" s="320">
        <v>302</v>
      </c>
      <c r="AB776" s="320">
        <v>310</v>
      </c>
      <c r="AC776" s="320">
        <v>323</v>
      </c>
    </row>
    <row r="777" spans="1:29" ht="15" x14ac:dyDescent="0.2">
      <c r="A777" t="str">
        <f t="shared" si="14"/>
        <v>Slagelse95+ år</v>
      </c>
      <c r="B777" s="241">
        <v>781</v>
      </c>
      <c r="C777" s="170" t="s">
        <v>189</v>
      </c>
      <c r="D777" s="170" t="s">
        <v>1341</v>
      </c>
      <c r="E777" s="320">
        <v>154</v>
      </c>
      <c r="F777" s="320">
        <v>159</v>
      </c>
      <c r="G777" s="320">
        <v>167</v>
      </c>
      <c r="H777" s="320">
        <v>172</v>
      </c>
      <c r="I777" s="320">
        <v>176</v>
      </c>
      <c r="J777" s="320">
        <v>183</v>
      </c>
      <c r="K777" s="320">
        <v>202</v>
      </c>
      <c r="L777" s="320">
        <v>215</v>
      </c>
      <c r="M777" s="320">
        <v>234</v>
      </c>
      <c r="N777" s="320">
        <v>250</v>
      </c>
      <c r="O777" s="320">
        <v>272</v>
      </c>
      <c r="P777" s="320">
        <v>293</v>
      </c>
      <c r="Q777" s="320">
        <v>316</v>
      </c>
      <c r="R777" s="320">
        <v>347</v>
      </c>
      <c r="S777" s="320">
        <v>377</v>
      </c>
      <c r="T777" s="320">
        <v>413</v>
      </c>
      <c r="U777" s="320">
        <v>440</v>
      </c>
      <c r="V777" s="320">
        <v>462</v>
      </c>
      <c r="W777" s="320">
        <v>471</v>
      </c>
      <c r="X777" s="320">
        <v>477</v>
      </c>
      <c r="Y777" s="320">
        <v>480</v>
      </c>
      <c r="Z777" s="320">
        <v>477</v>
      </c>
      <c r="AA777" s="320">
        <v>485</v>
      </c>
      <c r="AB777" s="320">
        <v>496</v>
      </c>
      <c r="AC777" s="320">
        <v>499</v>
      </c>
    </row>
    <row r="778" spans="1:29" ht="15" x14ac:dyDescent="0.2">
      <c r="A778" t="str">
        <f t="shared" si="14"/>
        <v>Solrød95+ år</v>
      </c>
      <c r="B778" s="241">
        <v>782</v>
      </c>
      <c r="C778" s="170" t="s">
        <v>190</v>
      </c>
      <c r="D778" s="170" t="s">
        <v>1341</v>
      </c>
      <c r="E778" s="320">
        <v>28</v>
      </c>
      <c r="F778" s="320">
        <v>36</v>
      </c>
      <c r="G778" s="320">
        <v>32</v>
      </c>
      <c r="H778" s="320">
        <v>33</v>
      </c>
      <c r="I778" s="320">
        <v>39</v>
      </c>
      <c r="J778" s="320">
        <v>42</v>
      </c>
      <c r="K778" s="320">
        <v>52</v>
      </c>
      <c r="L778" s="320">
        <v>56</v>
      </c>
      <c r="M778" s="320">
        <v>66</v>
      </c>
      <c r="N778" s="320">
        <v>73</v>
      </c>
      <c r="O778" s="320">
        <v>79</v>
      </c>
      <c r="P778" s="320">
        <v>88</v>
      </c>
      <c r="Q778" s="320">
        <v>95</v>
      </c>
      <c r="R778" s="320">
        <v>107</v>
      </c>
      <c r="S778" s="320">
        <v>119</v>
      </c>
      <c r="T778" s="320">
        <v>134</v>
      </c>
      <c r="U778" s="320">
        <v>147</v>
      </c>
      <c r="V778" s="320">
        <v>152</v>
      </c>
      <c r="W778" s="320">
        <v>156</v>
      </c>
      <c r="X778" s="320">
        <v>153</v>
      </c>
      <c r="Y778" s="320">
        <v>158</v>
      </c>
      <c r="Z778" s="320">
        <v>150</v>
      </c>
      <c r="AA778" s="320">
        <v>148</v>
      </c>
      <c r="AB778" s="320">
        <v>150</v>
      </c>
      <c r="AC778" s="320">
        <v>147</v>
      </c>
    </row>
    <row r="779" spans="1:29" ht="15" x14ac:dyDescent="0.2">
      <c r="A779" t="str">
        <f t="shared" si="14"/>
        <v>Sorø95+ år</v>
      </c>
      <c r="B779" s="241">
        <v>783</v>
      </c>
      <c r="C779" s="170" t="s">
        <v>191</v>
      </c>
      <c r="D779" s="170" t="s">
        <v>1341</v>
      </c>
      <c r="E779" s="320">
        <v>70</v>
      </c>
      <c r="F779" s="320">
        <v>74</v>
      </c>
      <c r="G779" s="320">
        <v>72</v>
      </c>
      <c r="H779" s="320">
        <v>69</v>
      </c>
      <c r="I779" s="320">
        <v>64</v>
      </c>
      <c r="J779" s="320">
        <v>68</v>
      </c>
      <c r="K779" s="320">
        <v>78</v>
      </c>
      <c r="L779" s="320">
        <v>93</v>
      </c>
      <c r="M779" s="320">
        <v>98</v>
      </c>
      <c r="N779" s="320">
        <v>99</v>
      </c>
      <c r="O779" s="320">
        <v>110</v>
      </c>
      <c r="P779" s="320">
        <v>119</v>
      </c>
      <c r="Q779" s="320">
        <v>135</v>
      </c>
      <c r="R779" s="320">
        <v>140</v>
      </c>
      <c r="S779" s="320">
        <v>154</v>
      </c>
      <c r="T779" s="320">
        <v>168</v>
      </c>
      <c r="U779" s="320">
        <v>182</v>
      </c>
      <c r="V779" s="320">
        <v>187</v>
      </c>
      <c r="W779" s="320">
        <v>194</v>
      </c>
      <c r="X779" s="320">
        <v>194</v>
      </c>
      <c r="Y779" s="320">
        <v>197</v>
      </c>
      <c r="Z779" s="320">
        <v>201</v>
      </c>
      <c r="AA779" s="320">
        <v>204</v>
      </c>
      <c r="AB779" s="320">
        <v>205</v>
      </c>
      <c r="AC779" s="320">
        <v>211</v>
      </c>
    </row>
    <row r="780" spans="1:29" ht="15" x14ac:dyDescent="0.2">
      <c r="A780" t="str">
        <f t="shared" si="14"/>
        <v>Stevns95+ år</v>
      </c>
      <c r="B780" s="241">
        <v>784</v>
      </c>
      <c r="C780" s="170" t="s">
        <v>192</v>
      </c>
      <c r="D780" s="170" t="s">
        <v>1341</v>
      </c>
      <c r="E780" s="320">
        <v>42</v>
      </c>
      <c r="F780" s="320">
        <v>42</v>
      </c>
      <c r="G780" s="320">
        <v>47</v>
      </c>
      <c r="H780" s="320">
        <v>48</v>
      </c>
      <c r="I780" s="320">
        <v>49</v>
      </c>
      <c r="J780" s="320">
        <v>55</v>
      </c>
      <c r="K780" s="320">
        <v>63</v>
      </c>
      <c r="L780" s="320">
        <v>68</v>
      </c>
      <c r="M780" s="320">
        <v>78</v>
      </c>
      <c r="N780" s="320">
        <v>84</v>
      </c>
      <c r="O780" s="320">
        <v>90</v>
      </c>
      <c r="P780" s="320">
        <v>96</v>
      </c>
      <c r="Q780" s="320">
        <v>108</v>
      </c>
      <c r="R780" s="320">
        <v>112</v>
      </c>
      <c r="S780" s="320">
        <v>123</v>
      </c>
      <c r="T780" s="320">
        <v>137</v>
      </c>
      <c r="U780" s="320">
        <v>149</v>
      </c>
      <c r="V780" s="320">
        <v>161</v>
      </c>
      <c r="W780" s="320">
        <v>162</v>
      </c>
      <c r="X780" s="320">
        <v>162</v>
      </c>
      <c r="Y780" s="320">
        <v>163</v>
      </c>
      <c r="Z780" s="320">
        <v>164</v>
      </c>
      <c r="AA780" s="320">
        <v>165</v>
      </c>
      <c r="AB780" s="320">
        <v>169</v>
      </c>
      <c r="AC780" s="320">
        <v>169</v>
      </c>
    </row>
    <row r="781" spans="1:29" ht="15" x14ac:dyDescent="0.2">
      <c r="A781" t="str">
        <f t="shared" si="14"/>
        <v>Struer95+ år</v>
      </c>
      <c r="B781" s="241">
        <v>785</v>
      </c>
      <c r="C781" s="170" t="s">
        <v>230</v>
      </c>
      <c r="D781" s="170" t="s">
        <v>1341</v>
      </c>
      <c r="E781" s="320">
        <v>53</v>
      </c>
      <c r="F781" s="320">
        <v>51</v>
      </c>
      <c r="G781" s="320">
        <v>54</v>
      </c>
      <c r="H781" s="320">
        <v>60</v>
      </c>
      <c r="I781" s="320">
        <v>62</v>
      </c>
      <c r="J781" s="320">
        <v>67</v>
      </c>
      <c r="K781" s="320">
        <v>68</v>
      </c>
      <c r="L781" s="320">
        <v>76</v>
      </c>
      <c r="M781" s="320">
        <v>79</v>
      </c>
      <c r="N781" s="320">
        <v>88</v>
      </c>
      <c r="O781" s="320">
        <v>92</v>
      </c>
      <c r="P781" s="320">
        <v>97</v>
      </c>
      <c r="Q781" s="320">
        <v>109</v>
      </c>
      <c r="R781" s="320">
        <v>117</v>
      </c>
      <c r="S781" s="320">
        <v>126</v>
      </c>
      <c r="T781" s="320">
        <v>139</v>
      </c>
      <c r="U781" s="320">
        <v>148</v>
      </c>
      <c r="V781" s="320">
        <v>156</v>
      </c>
      <c r="W781" s="320">
        <v>163</v>
      </c>
      <c r="X781" s="320">
        <v>163</v>
      </c>
      <c r="Y781" s="320">
        <v>168</v>
      </c>
      <c r="Z781" s="320">
        <v>168</v>
      </c>
      <c r="AA781" s="320">
        <v>175</v>
      </c>
      <c r="AB781" s="320">
        <v>174</v>
      </c>
      <c r="AC781" s="320">
        <v>177</v>
      </c>
    </row>
    <row r="782" spans="1:29" ht="15" x14ac:dyDescent="0.2">
      <c r="A782" t="str">
        <f t="shared" si="14"/>
        <v>Svendborg95+ år</v>
      </c>
      <c r="B782" s="241">
        <v>786</v>
      </c>
      <c r="C782" s="170" t="s">
        <v>207</v>
      </c>
      <c r="D782" s="170" t="s">
        <v>1341</v>
      </c>
      <c r="E782" s="320">
        <v>146</v>
      </c>
      <c r="F782" s="320">
        <v>152</v>
      </c>
      <c r="G782" s="320">
        <v>145</v>
      </c>
      <c r="H782" s="320">
        <v>152</v>
      </c>
      <c r="I782" s="320">
        <v>161</v>
      </c>
      <c r="J782" s="320">
        <v>167</v>
      </c>
      <c r="K782" s="320">
        <v>177</v>
      </c>
      <c r="L782" s="320">
        <v>185</v>
      </c>
      <c r="M782" s="320">
        <v>196</v>
      </c>
      <c r="N782" s="320">
        <v>214</v>
      </c>
      <c r="O782" s="320">
        <v>226</v>
      </c>
      <c r="P782" s="320">
        <v>236</v>
      </c>
      <c r="Q782" s="320">
        <v>260</v>
      </c>
      <c r="R782" s="320">
        <v>277</v>
      </c>
      <c r="S782" s="320">
        <v>293</v>
      </c>
      <c r="T782" s="320">
        <v>323</v>
      </c>
      <c r="U782" s="320">
        <v>353</v>
      </c>
      <c r="V782" s="320">
        <v>372</v>
      </c>
      <c r="W782" s="320">
        <v>384</v>
      </c>
      <c r="X782" s="320">
        <v>394</v>
      </c>
      <c r="Y782" s="320">
        <v>395</v>
      </c>
      <c r="Z782" s="320">
        <v>395</v>
      </c>
      <c r="AA782" s="320">
        <v>409</v>
      </c>
      <c r="AB782" s="320">
        <v>430</v>
      </c>
      <c r="AC782" s="320">
        <v>446</v>
      </c>
    </row>
    <row r="783" spans="1:29" ht="15" x14ac:dyDescent="0.2">
      <c r="A783" t="str">
        <f t="shared" si="14"/>
        <v>Syddjurs95+ år</v>
      </c>
      <c r="B783" s="241">
        <v>787</v>
      </c>
      <c r="C783" s="170" t="s">
        <v>231</v>
      </c>
      <c r="D783" s="170" t="s">
        <v>1341</v>
      </c>
      <c r="E783" s="320">
        <v>84</v>
      </c>
      <c r="F783" s="320">
        <v>81</v>
      </c>
      <c r="G783" s="320">
        <v>86</v>
      </c>
      <c r="H783" s="320">
        <v>82</v>
      </c>
      <c r="I783" s="320">
        <v>86</v>
      </c>
      <c r="J783" s="320">
        <v>90</v>
      </c>
      <c r="K783" s="320">
        <v>107</v>
      </c>
      <c r="L783" s="320">
        <v>117</v>
      </c>
      <c r="M783" s="320">
        <v>130</v>
      </c>
      <c r="N783" s="320">
        <v>131</v>
      </c>
      <c r="O783" s="320">
        <v>143</v>
      </c>
      <c r="P783" s="320">
        <v>153</v>
      </c>
      <c r="Q783" s="320">
        <v>166</v>
      </c>
      <c r="R783" s="320">
        <v>182</v>
      </c>
      <c r="S783" s="320">
        <v>196</v>
      </c>
      <c r="T783" s="320">
        <v>219</v>
      </c>
      <c r="U783" s="320">
        <v>237</v>
      </c>
      <c r="V783" s="320">
        <v>249</v>
      </c>
      <c r="W783" s="320">
        <v>257</v>
      </c>
      <c r="X783" s="320">
        <v>256</v>
      </c>
      <c r="Y783" s="320">
        <v>253</v>
      </c>
      <c r="Z783" s="320">
        <v>257</v>
      </c>
      <c r="AA783" s="320">
        <v>260</v>
      </c>
      <c r="AB783" s="320">
        <v>269</v>
      </c>
      <c r="AC783" s="320">
        <v>277</v>
      </c>
    </row>
    <row r="784" spans="1:29" ht="15" x14ac:dyDescent="0.2">
      <c r="A784" t="str">
        <f t="shared" si="14"/>
        <v>Sønderborg95+ år</v>
      </c>
      <c r="B784" s="241">
        <v>788</v>
      </c>
      <c r="C784" s="170" t="s">
        <v>208</v>
      </c>
      <c r="D784" s="170" t="s">
        <v>1341</v>
      </c>
      <c r="E784" s="320">
        <v>162</v>
      </c>
      <c r="F784" s="320">
        <v>168</v>
      </c>
      <c r="G784" s="320">
        <v>177</v>
      </c>
      <c r="H784" s="320">
        <v>182</v>
      </c>
      <c r="I784" s="320">
        <v>203</v>
      </c>
      <c r="J784" s="320">
        <v>210</v>
      </c>
      <c r="K784" s="320">
        <v>227</v>
      </c>
      <c r="L784" s="320">
        <v>240</v>
      </c>
      <c r="M784" s="320">
        <v>266</v>
      </c>
      <c r="N784" s="320">
        <v>275</v>
      </c>
      <c r="O784" s="320">
        <v>295</v>
      </c>
      <c r="P784" s="320">
        <v>306</v>
      </c>
      <c r="Q784" s="320">
        <v>323</v>
      </c>
      <c r="R784" s="320">
        <v>342</v>
      </c>
      <c r="S784" s="320">
        <v>368</v>
      </c>
      <c r="T784" s="320">
        <v>395</v>
      </c>
      <c r="U784" s="320">
        <v>409</v>
      </c>
      <c r="V784" s="320">
        <v>416</v>
      </c>
      <c r="W784" s="320">
        <v>421</v>
      </c>
      <c r="X784" s="320">
        <v>416</v>
      </c>
      <c r="Y784" s="320">
        <v>417</v>
      </c>
      <c r="Z784" s="320">
        <v>409</v>
      </c>
      <c r="AA784" s="320">
        <v>412</v>
      </c>
      <c r="AB784" s="320">
        <v>421</v>
      </c>
      <c r="AC784" s="320">
        <v>433</v>
      </c>
    </row>
    <row r="785" spans="1:29" ht="15" x14ac:dyDescent="0.2">
      <c r="A785" t="str">
        <f t="shared" si="14"/>
        <v>Thisted95+ år</v>
      </c>
      <c r="B785" s="241">
        <v>789</v>
      </c>
      <c r="C785" s="170" t="s">
        <v>241</v>
      </c>
      <c r="D785" s="170" t="s">
        <v>1341</v>
      </c>
      <c r="E785" s="320">
        <v>90</v>
      </c>
      <c r="F785" s="320">
        <v>93</v>
      </c>
      <c r="G785" s="320">
        <v>100</v>
      </c>
      <c r="H785" s="320">
        <v>98</v>
      </c>
      <c r="I785" s="320">
        <v>100</v>
      </c>
      <c r="J785" s="320">
        <v>103</v>
      </c>
      <c r="K785" s="320">
        <v>110</v>
      </c>
      <c r="L785" s="320">
        <v>119</v>
      </c>
      <c r="M785" s="320">
        <v>126</v>
      </c>
      <c r="N785" s="320">
        <v>131</v>
      </c>
      <c r="O785" s="320">
        <v>146</v>
      </c>
      <c r="P785" s="320">
        <v>154</v>
      </c>
      <c r="Q785" s="320">
        <v>166</v>
      </c>
      <c r="R785" s="320">
        <v>181</v>
      </c>
      <c r="S785" s="320">
        <v>199</v>
      </c>
      <c r="T785" s="320">
        <v>216</v>
      </c>
      <c r="U785" s="320">
        <v>225</v>
      </c>
      <c r="V785" s="320">
        <v>238</v>
      </c>
      <c r="W785" s="320">
        <v>244</v>
      </c>
      <c r="X785" s="320">
        <v>249</v>
      </c>
      <c r="Y785" s="320">
        <v>257</v>
      </c>
      <c r="Z785" s="320">
        <v>262</v>
      </c>
      <c r="AA785" s="320">
        <v>268</v>
      </c>
      <c r="AB785" s="320">
        <v>277</v>
      </c>
      <c r="AC785" s="320">
        <v>281</v>
      </c>
    </row>
    <row r="786" spans="1:29" ht="15" x14ac:dyDescent="0.2">
      <c r="A786" t="str">
        <f t="shared" si="14"/>
        <v>Tårnby95+ år</v>
      </c>
      <c r="B786" s="241">
        <v>790</v>
      </c>
      <c r="C786" s="170" t="s">
        <v>175</v>
      </c>
      <c r="D786" s="170" t="s">
        <v>1341</v>
      </c>
      <c r="E786" s="320">
        <v>64</v>
      </c>
      <c r="F786" s="320">
        <v>65</v>
      </c>
      <c r="G786" s="320">
        <v>72</v>
      </c>
      <c r="H786" s="320">
        <v>71</v>
      </c>
      <c r="I786" s="320">
        <v>75</v>
      </c>
      <c r="J786" s="320">
        <v>78</v>
      </c>
      <c r="K786" s="320">
        <v>79</v>
      </c>
      <c r="L786" s="320">
        <v>83</v>
      </c>
      <c r="M786" s="320">
        <v>87</v>
      </c>
      <c r="N786" s="320">
        <v>89</v>
      </c>
      <c r="O786" s="320">
        <v>97</v>
      </c>
      <c r="P786" s="320">
        <v>98</v>
      </c>
      <c r="Q786" s="320">
        <v>110</v>
      </c>
      <c r="R786" s="320">
        <v>117</v>
      </c>
      <c r="S786" s="320">
        <v>126</v>
      </c>
      <c r="T786" s="320">
        <v>139</v>
      </c>
      <c r="U786" s="320">
        <v>153</v>
      </c>
      <c r="V786" s="320">
        <v>162</v>
      </c>
      <c r="W786" s="320">
        <v>161</v>
      </c>
      <c r="X786" s="320">
        <v>163</v>
      </c>
      <c r="Y786" s="320">
        <v>161</v>
      </c>
      <c r="Z786" s="320">
        <v>164</v>
      </c>
      <c r="AA786" s="320">
        <v>162</v>
      </c>
      <c r="AB786" s="320">
        <v>169</v>
      </c>
      <c r="AC786" s="320">
        <v>173</v>
      </c>
    </row>
    <row r="787" spans="1:29" ht="15" x14ac:dyDescent="0.2">
      <c r="A787" t="str">
        <f t="shared" si="14"/>
        <v>Tønder95+ år</v>
      </c>
      <c r="B787" s="241">
        <v>791</v>
      </c>
      <c r="C787" s="170" t="s">
        <v>209</v>
      </c>
      <c r="D787" s="170" t="s">
        <v>1341</v>
      </c>
      <c r="E787" s="320">
        <v>75</v>
      </c>
      <c r="F787" s="320">
        <v>76</v>
      </c>
      <c r="G787" s="320">
        <v>78</v>
      </c>
      <c r="H787" s="320">
        <v>78</v>
      </c>
      <c r="I787" s="320">
        <v>83</v>
      </c>
      <c r="J787" s="320">
        <v>88</v>
      </c>
      <c r="K787" s="320">
        <v>96</v>
      </c>
      <c r="L787" s="320">
        <v>104</v>
      </c>
      <c r="M787" s="320">
        <v>115</v>
      </c>
      <c r="N787" s="320">
        <v>116</v>
      </c>
      <c r="O787" s="320">
        <v>117</v>
      </c>
      <c r="P787" s="320">
        <v>124</v>
      </c>
      <c r="Q787" s="320">
        <v>136</v>
      </c>
      <c r="R787" s="320">
        <v>146</v>
      </c>
      <c r="S787" s="320">
        <v>153</v>
      </c>
      <c r="T787" s="320">
        <v>166</v>
      </c>
      <c r="U787" s="320">
        <v>178</v>
      </c>
      <c r="V787" s="320">
        <v>191</v>
      </c>
      <c r="W787" s="320">
        <v>196</v>
      </c>
      <c r="X787" s="320">
        <v>198</v>
      </c>
      <c r="Y787" s="320">
        <v>200</v>
      </c>
      <c r="Z787" s="320">
        <v>198</v>
      </c>
      <c r="AA787" s="320">
        <v>202</v>
      </c>
      <c r="AB787" s="320">
        <v>212</v>
      </c>
      <c r="AC787" s="320">
        <v>224</v>
      </c>
    </row>
    <row r="788" spans="1:29" x14ac:dyDescent="0.2">
      <c r="A788" t="str">
        <f t="shared" si="14"/>
        <v>Vallensbæk95+ år</v>
      </c>
      <c r="C788" s="170" t="s">
        <v>176</v>
      </c>
      <c r="D788" s="170" t="s">
        <v>1341</v>
      </c>
      <c r="E788" s="320">
        <v>19</v>
      </c>
      <c r="F788" s="320">
        <v>17</v>
      </c>
      <c r="G788" s="320">
        <v>17</v>
      </c>
      <c r="H788" s="320">
        <v>23</v>
      </c>
      <c r="I788" s="320">
        <v>27</v>
      </c>
      <c r="J788" s="320">
        <v>26</v>
      </c>
      <c r="K788" s="320">
        <v>28</v>
      </c>
      <c r="L788" s="320">
        <v>32</v>
      </c>
      <c r="M788" s="320">
        <v>33</v>
      </c>
      <c r="N788" s="320">
        <v>38</v>
      </c>
      <c r="O788" s="320">
        <v>41</v>
      </c>
      <c r="P788" s="320">
        <v>46</v>
      </c>
      <c r="Q788" s="320">
        <v>53</v>
      </c>
      <c r="R788" s="320">
        <v>64</v>
      </c>
      <c r="S788" s="320">
        <v>69</v>
      </c>
      <c r="T788" s="320">
        <v>74</v>
      </c>
      <c r="U788" s="320">
        <v>79</v>
      </c>
      <c r="V788" s="320">
        <v>79</v>
      </c>
      <c r="W788" s="320">
        <v>78</v>
      </c>
      <c r="X788" s="320">
        <v>75</v>
      </c>
      <c r="Y788" s="320">
        <v>72</v>
      </c>
      <c r="Z788" s="320">
        <v>70</v>
      </c>
      <c r="AA788" s="320">
        <v>70</v>
      </c>
      <c r="AB788" s="320">
        <v>69</v>
      </c>
      <c r="AC788" s="320">
        <v>66</v>
      </c>
    </row>
    <row r="789" spans="1:29" x14ac:dyDescent="0.2">
      <c r="A789" t="str">
        <f t="shared" si="14"/>
        <v>Varde95+ år</v>
      </c>
      <c r="C789" s="170" t="s">
        <v>210</v>
      </c>
      <c r="D789" s="170" t="s">
        <v>1341</v>
      </c>
      <c r="E789" s="320">
        <v>104</v>
      </c>
      <c r="F789" s="320">
        <v>108</v>
      </c>
      <c r="G789" s="320">
        <v>122</v>
      </c>
      <c r="H789" s="320">
        <v>120</v>
      </c>
      <c r="I789" s="320">
        <v>126</v>
      </c>
      <c r="J789" s="320">
        <v>125</v>
      </c>
      <c r="K789" s="320">
        <v>129</v>
      </c>
      <c r="L789" s="320">
        <v>139</v>
      </c>
      <c r="M789" s="320">
        <v>145</v>
      </c>
      <c r="N789" s="320">
        <v>150</v>
      </c>
      <c r="O789" s="320">
        <v>157</v>
      </c>
      <c r="P789" s="320">
        <v>168</v>
      </c>
      <c r="Q789" s="320">
        <v>176</v>
      </c>
      <c r="R789" s="320">
        <v>182</v>
      </c>
      <c r="S789" s="320">
        <v>189</v>
      </c>
      <c r="T789" s="320">
        <v>202</v>
      </c>
      <c r="U789" s="320">
        <v>224</v>
      </c>
      <c r="V789" s="320">
        <v>233</v>
      </c>
      <c r="W789" s="320">
        <v>237</v>
      </c>
      <c r="X789" s="320">
        <v>244</v>
      </c>
      <c r="Y789" s="320">
        <v>249</v>
      </c>
      <c r="Z789" s="320">
        <v>251</v>
      </c>
      <c r="AA789" s="320">
        <v>260</v>
      </c>
      <c r="AB789" s="320">
        <v>267</v>
      </c>
      <c r="AC789" s="320">
        <v>282</v>
      </c>
    </row>
    <row r="790" spans="1:29" x14ac:dyDescent="0.2">
      <c r="A790" t="str">
        <f t="shared" si="14"/>
        <v>Vejen95+ år</v>
      </c>
      <c r="C790" s="170" t="s">
        <v>211</v>
      </c>
      <c r="D790" s="170" t="s">
        <v>1341</v>
      </c>
      <c r="E790" s="320">
        <v>96</v>
      </c>
      <c r="F790" s="320">
        <v>93</v>
      </c>
      <c r="G790" s="320">
        <v>91</v>
      </c>
      <c r="H790" s="320">
        <v>101</v>
      </c>
      <c r="I790" s="320">
        <v>105</v>
      </c>
      <c r="J790" s="320">
        <v>109</v>
      </c>
      <c r="K790" s="320">
        <v>118</v>
      </c>
      <c r="L790" s="320">
        <v>121</v>
      </c>
      <c r="M790" s="320">
        <v>123</v>
      </c>
      <c r="N790" s="320">
        <v>130</v>
      </c>
      <c r="O790" s="320">
        <v>139</v>
      </c>
      <c r="P790" s="320">
        <v>143</v>
      </c>
      <c r="Q790" s="320">
        <v>149</v>
      </c>
      <c r="R790" s="320">
        <v>160</v>
      </c>
      <c r="S790" s="320">
        <v>164</v>
      </c>
      <c r="T790" s="320">
        <v>183</v>
      </c>
      <c r="U790" s="320">
        <v>199</v>
      </c>
      <c r="V790" s="320">
        <v>205</v>
      </c>
      <c r="W790" s="320">
        <v>205</v>
      </c>
      <c r="X790" s="320">
        <v>203</v>
      </c>
      <c r="Y790" s="320">
        <v>207</v>
      </c>
      <c r="Z790" s="320">
        <v>208</v>
      </c>
      <c r="AA790" s="320">
        <v>214</v>
      </c>
      <c r="AB790" s="320">
        <v>223</v>
      </c>
      <c r="AC790" s="320">
        <v>225</v>
      </c>
    </row>
    <row r="791" spans="1:29" x14ac:dyDescent="0.2">
      <c r="A791" t="str">
        <f t="shared" si="14"/>
        <v>Vejle95+ år</v>
      </c>
      <c r="C791" s="170" t="s">
        <v>212</v>
      </c>
      <c r="D791" s="170" t="s">
        <v>1341</v>
      </c>
      <c r="E791" s="320">
        <v>209</v>
      </c>
      <c r="F791" s="320">
        <v>202</v>
      </c>
      <c r="G791" s="320">
        <v>209</v>
      </c>
      <c r="H791" s="320">
        <v>207</v>
      </c>
      <c r="I791" s="320">
        <v>223</v>
      </c>
      <c r="J791" s="320">
        <v>234</v>
      </c>
      <c r="K791" s="320">
        <v>251</v>
      </c>
      <c r="L791" s="320">
        <v>274</v>
      </c>
      <c r="M791" s="320">
        <v>297</v>
      </c>
      <c r="N791" s="320">
        <v>310</v>
      </c>
      <c r="O791" s="320">
        <v>335</v>
      </c>
      <c r="P791" s="320">
        <v>357</v>
      </c>
      <c r="Q791" s="320">
        <v>386</v>
      </c>
      <c r="R791" s="320">
        <v>412</v>
      </c>
      <c r="S791" s="320">
        <v>448</v>
      </c>
      <c r="T791" s="320">
        <v>493</v>
      </c>
      <c r="U791" s="320">
        <v>532</v>
      </c>
      <c r="V791" s="320">
        <v>562</v>
      </c>
      <c r="W791" s="320">
        <v>581</v>
      </c>
      <c r="X791" s="320">
        <v>578</v>
      </c>
      <c r="Y791" s="320">
        <v>585</v>
      </c>
      <c r="Z791" s="320">
        <v>588</v>
      </c>
      <c r="AA791" s="320">
        <v>595</v>
      </c>
      <c r="AB791" s="320">
        <v>611</v>
      </c>
      <c r="AC791" s="320">
        <v>618</v>
      </c>
    </row>
    <row r="792" spans="1:29" x14ac:dyDescent="0.2">
      <c r="A792" t="str">
        <f t="shared" si="14"/>
        <v>Vesthimmerlands95+ år</v>
      </c>
      <c r="C792" s="170" t="s">
        <v>242</v>
      </c>
      <c r="D792" s="170" t="s">
        <v>1341</v>
      </c>
      <c r="E792" s="320">
        <v>84</v>
      </c>
      <c r="F792" s="320">
        <v>83</v>
      </c>
      <c r="G792" s="320">
        <v>83</v>
      </c>
      <c r="H792" s="320">
        <v>90</v>
      </c>
      <c r="I792" s="320">
        <v>94</v>
      </c>
      <c r="J792" s="320">
        <v>96</v>
      </c>
      <c r="K792" s="320">
        <v>102</v>
      </c>
      <c r="L792" s="320">
        <v>110</v>
      </c>
      <c r="M792" s="320">
        <v>118</v>
      </c>
      <c r="N792" s="320">
        <v>127</v>
      </c>
      <c r="O792" s="320">
        <v>137</v>
      </c>
      <c r="P792" s="320">
        <v>147</v>
      </c>
      <c r="Q792" s="320">
        <v>156</v>
      </c>
      <c r="R792" s="320">
        <v>167</v>
      </c>
      <c r="S792" s="320">
        <v>179</v>
      </c>
      <c r="T792" s="320">
        <v>192</v>
      </c>
      <c r="U792" s="320">
        <v>204</v>
      </c>
      <c r="V792" s="320">
        <v>209</v>
      </c>
      <c r="W792" s="320">
        <v>217</v>
      </c>
      <c r="X792" s="320">
        <v>221</v>
      </c>
      <c r="Y792" s="320">
        <v>227</v>
      </c>
      <c r="Z792" s="320">
        <v>229</v>
      </c>
      <c r="AA792" s="320">
        <v>230</v>
      </c>
      <c r="AB792" s="320">
        <v>235</v>
      </c>
      <c r="AC792" s="320">
        <v>236</v>
      </c>
    </row>
    <row r="793" spans="1:29" x14ac:dyDescent="0.2">
      <c r="A793" t="str">
        <f t="shared" si="14"/>
        <v>Viborg95+ år</v>
      </c>
      <c r="C793" s="170" t="s">
        <v>232</v>
      </c>
      <c r="D793" s="170" t="s">
        <v>1341</v>
      </c>
      <c r="E793" s="320">
        <v>186</v>
      </c>
      <c r="F793" s="320">
        <v>198</v>
      </c>
      <c r="G793" s="320">
        <v>199</v>
      </c>
      <c r="H793" s="320">
        <v>202</v>
      </c>
      <c r="I793" s="320">
        <v>221</v>
      </c>
      <c r="J793" s="320">
        <v>229</v>
      </c>
      <c r="K793" s="320">
        <v>245</v>
      </c>
      <c r="L793" s="320">
        <v>263</v>
      </c>
      <c r="M793" s="320">
        <v>276</v>
      </c>
      <c r="N793" s="320">
        <v>291</v>
      </c>
      <c r="O793" s="320">
        <v>305</v>
      </c>
      <c r="P793" s="320">
        <v>330</v>
      </c>
      <c r="Q793" s="320">
        <v>361</v>
      </c>
      <c r="R793" s="320">
        <v>387</v>
      </c>
      <c r="S793" s="320">
        <v>423</v>
      </c>
      <c r="T793" s="320">
        <v>461</v>
      </c>
      <c r="U793" s="320">
        <v>508</v>
      </c>
      <c r="V793" s="320">
        <v>532</v>
      </c>
      <c r="W793" s="320">
        <v>543</v>
      </c>
      <c r="X793" s="320">
        <v>550</v>
      </c>
      <c r="Y793" s="320">
        <v>562</v>
      </c>
      <c r="Z793" s="320">
        <v>571</v>
      </c>
      <c r="AA793" s="320">
        <v>569</v>
      </c>
      <c r="AB793" s="320">
        <v>599</v>
      </c>
      <c r="AC793" s="320">
        <v>609</v>
      </c>
    </row>
    <row r="794" spans="1:29" x14ac:dyDescent="0.2">
      <c r="A794" t="str">
        <f t="shared" si="14"/>
        <v>Vordingborg95+ år</v>
      </c>
      <c r="C794" s="170" t="s">
        <v>193</v>
      </c>
      <c r="D794" s="170" t="s">
        <v>1341</v>
      </c>
      <c r="E794" s="320">
        <v>95</v>
      </c>
      <c r="F794" s="320">
        <v>101</v>
      </c>
      <c r="G794" s="320">
        <v>105</v>
      </c>
      <c r="H794" s="320">
        <v>109</v>
      </c>
      <c r="I794" s="320">
        <v>108</v>
      </c>
      <c r="J794" s="320">
        <v>116</v>
      </c>
      <c r="K794" s="320">
        <v>129</v>
      </c>
      <c r="L794" s="320">
        <v>139</v>
      </c>
      <c r="M794" s="320">
        <v>154</v>
      </c>
      <c r="N794" s="320">
        <v>169</v>
      </c>
      <c r="O794" s="320">
        <v>178</v>
      </c>
      <c r="P794" s="320">
        <v>188</v>
      </c>
      <c r="Q794" s="320">
        <v>212</v>
      </c>
      <c r="R794" s="320">
        <v>231</v>
      </c>
      <c r="S794" s="320">
        <v>258</v>
      </c>
      <c r="T794" s="320">
        <v>280</v>
      </c>
      <c r="U794" s="320">
        <v>293</v>
      </c>
      <c r="V794" s="320">
        <v>312</v>
      </c>
      <c r="W794" s="320">
        <v>321</v>
      </c>
      <c r="X794" s="320">
        <v>320</v>
      </c>
      <c r="Y794" s="320">
        <v>324</v>
      </c>
      <c r="Z794" s="320">
        <v>321</v>
      </c>
      <c r="AA794" s="320">
        <v>326</v>
      </c>
      <c r="AB794" s="320">
        <v>327</v>
      </c>
      <c r="AC794" s="320">
        <v>335</v>
      </c>
    </row>
    <row r="795" spans="1:29" x14ac:dyDescent="0.2">
      <c r="A795" t="str">
        <f t="shared" si="14"/>
        <v>Ærø95+ år</v>
      </c>
      <c r="C795" s="170" t="s">
        <v>213</v>
      </c>
      <c r="D795" s="170" t="s">
        <v>1341</v>
      </c>
      <c r="E795" s="320">
        <v>26</v>
      </c>
      <c r="F795" s="320">
        <v>24</v>
      </c>
      <c r="G795" s="320">
        <v>24</v>
      </c>
      <c r="H795" s="320">
        <v>25</v>
      </c>
      <c r="I795" s="320">
        <v>26</v>
      </c>
      <c r="J795" s="320">
        <v>27</v>
      </c>
      <c r="K795" s="320">
        <v>32</v>
      </c>
      <c r="L795" s="320">
        <v>32</v>
      </c>
      <c r="M795" s="320">
        <v>33</v>
      </c>
      <c r="N795" s="320">
        <v>36</v>
      </c>
      <c r="O795" s="320">
        <v>41</v>
      </c>
      <c r="P795" s="320">
        <v>39</v>
      </c>
      <c r="Q795" s="320">
        <v>43</v>
      </c>
      <c r="R795" s="320">
        <v>48</v>
      </c>
      <c r="S795" s="320">
        <v>48</v>
      </c>
      <c r="T795" s="320">
        <v>51</v>
      </c>
      <c r="U795" s="320">
        <v>57</v>
      </c>
      <c r="V795" s="320">
        <v>59</v>
      </c>
      <c r="W795" s="320">
        <v>60</v>
      </c>
      <c r="X795" s="320">
        <v>60</v>
      </c>
      <c r="Y795" s="320">
        <v>58</v>
      </c>
      <c r="Z795" s="320">
        <v>57</v>
      </c>
      <c r="AA795" s="320">
        <v>58</v>
      </c>
      <c r="AB795" s="320">
        <v>60</v>
      </c>
      <c r="AC795" s="320">
        <v>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6D47-3905-4600-BF06-2857125A9AB3}">
  <sheetPr codeName="Sheet7"/>
  <dimension ref="A1:E101"/>
  <sheetViews>
    <sheetView workbookViewId="0"/>
  </sheetViews>
  <sheetFormatPr defaultRowHeight="12.75" x14ac:dyDescent="0.2"/>
  <cols>
    <col min="1" max="1" width="24.7109375" customWidth="1"/>
    <col min="3" max="3" width="61" customWidth="1"/>
    <col min="5" max="5" width="53.28515625" customWidth="1"/>
  </cols>
  <sheetData>
    <row r="1" spans="1:5" ht="15.75" x14ac:dyDescent="0.25">
      <c r="A1" s="156" t="s">
        <v>1428</v>
      </c>
    </row>
    <row r="3" spans="1:5" x14ac:dyDescent="0.2">
      <c r="A3" s="48" t="s">
        <v>1429</v>
      </c>
      <c r="B3" s="48"/>
      <c r="C3" s="48" t="s">
        <v>1430</v>
      </c>
      <c r="D3" s="48"/>
      <c r="E3" s="48" t="s">
        <v>1431</v>
      </c>
    </row>
    <row r="4" spans="1:5" x14ac:dyDescent="0.2">
      <c r="A4" t="str">
        <f>'Indskrevne plejebolig dec 2025'!B7</f>
        <v>København</v>
      </c>
      <c r="C4" t="str">
        <f>'Analyse behovsgrad'!A3</f>
        <v>Ingen udvikling i behovsgrad</v>
      </c>
      <c r="E4" t="str">
        <f>'Beregning 2026'!A4</f>
        <v>Jeg har indtastet venteliste efter aldersgruppe</v>
      </c>
    </row>
    <row r="5" spans="1:5" x14ac:dyDescent="0.2">
      <c r="A5" t="str">
        <f>'Indskrevne plejebolig dec 2025'!B8</f>
        <v>Frederiksberg</v>
      </c>
      <c r="C5" t="str">
        <f>'Analyse behovsgrad'!A4</f>
        <v>Tilpasning til aktuelt landsgennemsnit for indskrevne (ekskl. ventelister)</v>
      </c>
      <c r="E5" t="str">
        <f>'Beregning 2026'!A5</f>
        <v>Jeg har indtastet venteliste i alt</v>
      </c>
    </row>
    <row r="6" spans="1:5" x14ac:dyDescent="0.2">
      <c r="A6" t="str">
        <f>'Indskrevne plejebolig dec 2025'!B9</f>
        <v>Ballerup</v>
      </c>
      <c r="C6" t="str">
        <f>'Analyse behovsgrad'!A5</f>
        <v>Gennemsnitlig ændring i beboere 2019-2026, hele landet</v>
      </c>
    </row>
    <row r="7" spans="1:5" x14ac:dyDescent="0.2">
      <c r="A7" t="str">
        <f>'Indskrevne plejebolig dec 2025'!B10</f>
        <v>Brøndby</v>
      </c>
    </row>
    <row r="8" spans="1:5" x14ac:dyDescent="0.2">
      <c r="A8" t="str">
        <f>'Indskrevne plejebolig dec 2025'!B11</f>
        <v>Dragør</v>
      </c>
    </row>
    <row r="9" spans="1:5" x14ac:dyDescent="0.2">
      <c r="A9" t="str">
        <f>'Indskrevne plejebolig dec 2025'!B12</f>
        <v>Gentofte</v>
      </c>
    </row>
    <row r="10" spans="1:5" x14ac:dyDescent="0.2">
      <c r="A10" t="str">
        <f>'Indskrevne plejebolig dec 2025'!B13</f>
        <v>Gladsaxe</v>
      </c>
    </row>
    <row r="11" spans="1:5" x14ac:dyDescent="0.2">
      <c r="A11" t="str">
        <f>'Indskrevne plejebolig dec 2025'!B14</f>
        <v>Glostrup</v>
      </c>
    </row>
    <row r="12" spans="1:5" x14ac:dyDescent="0.2">
      <c r="A12" t="str">
        <f>'Indskrevne plejebolig dec 2025'!B15</f>
        <v>Herlev</v>
      </c>
    </row>
    <row r="13" spans="1:5" x14ac:dyDescent="0.2">
      <c r="A13" t="str">
        <f>'Indskrevne plejebolig dec 2025'!B16</f>
        <v>Albertslund</v>
      </c>
    </row>
    <row r="14" spans="1:5" x14ac:dyDescent="0.2">
      <c r="A14" t="str">
        <f>'Indskrevne plejebolig dec 2025'!B17</f>
        <v>Hvidovre</v>
      </c>
    </row>
    <row r="15" spans="1:5" x14ac:dyDescent="0.2">
      <c r="A15" t="str">
        <f>'Indskrevne plejebolig dec 2025'!B18</f>
        <v>Høje-Taastrup</v>
      </c>
    </row>
    <row r="16" spans="1:5" x14ac:dyDescent="0.2">
      <c r="A16" t="str">
        <f>'Indskrevne plejebolig dec 2025'!B19</f>
        <v>Lyngby-Taarbæk</v>
      </c>
    </row>
    <row r="17" spans="1:1" x14ac:dyDescent="0.2">
      <c r="A17" t="str">
        <f>'Indskrevne plejebolig dec 2025'!B20</f>
        <v>Rødovre</v>
      </c>
    </row>
    <row r="18" spans="1:1" x14ac:dyDescent="0.2">
      <c r="A18" t="str">
        <f>'Indskrevne plejebolig dec 2025'!B21</f>
        <v>Ishøj</v>
      </c>
    </row>
    <row r="19" spans="1:1" x14ac:dyDescent="0.2">
      <c r="A19" t="str">
        <f>'Indskrevne plejebolig dec 2025'!B22</f>
        <v>Tårnby</v>
      </c>
    </row>
    <row r="20" spans="1:1" x14ac:dyDescent="0.2">
      <c r="A20" t="str">
        <f>'Indskrevne plejebolig dec 2025'!B23</f>
        <v>Vallensbæk</v>
      </c>
    </row>
    <row r="21" spans="1:1" x14ac:dyDescent="0.2">
      <c r="A21" t="str">
        <f>'Indskrevne plejebolig dec 2025'!B24</f>
        <v>Furesø</v>
      </c>
    </row>
    <row r="22" spans="1:1" x14ac:dyDescent="0.2">
      <c r="A22" t="str">
        <f>'Indskrevne plejebolig dec 2025'!B25</f>
        <v>Allerød</v>
      </c>
    </row>
    <row r="23" spans="1:1" x14ac:dyDescent="0.2">
      <c r="A23" t="str">
        <f>'Indskrevne plejebolig dec 2025'!B26</f>
        <v>Fredensborg</v>
      </c>
    </row>
    <row r="24" spans="1:1" x14ac:dyDescent="0.2">
      <c r="A24" t="str">
        <f>'Indskrevne plejebolig dec 2025'!B27</f>
        <v>Helsingør</v>
      </c>
    </row>
    <row r="25" spans="1:1" x14ac:dyDescent="0.2">
      <c r="A25" t="str">
        <f>'Indskrevne plejebolig dec 2025'!B28</f>
        <v>Hillerød</v>
      </c>
    </row>
    <row r="26" spans="1:1" x14ac:dyDescent="0.2">
      <c r="A26" t="str">
        <f>'Indskrevne plejebolig dec 2025'!B29</f>
        <v>Hørsholm</v>
      </c>
    </row>
    <row r="27" spans="1:1" x14ac:dyDescent="0.2">
      <c r="A27" t="str">
        <f>'Indskrevne plejebolig dec 2025'!B30</f>
        <v>Rudersdal</v>
      </c>
    </row>
    <row r="28" spans="1:1" x14ac:dyDescent="0.2">
      <c r="A28" t="str">
        <f>'Indskrevne plejebolig dec 2025'!B31</f>
        <v>Egedal</v>
      </c>
    </row>
    <row r="29" spans="1:1" x14ac:dyDescent="0.2">
      <c r="A29" t="str">
        <f>'Indskrevne plejebolig dec 2025'!B32</f>
        <v>Frederikssund</v>
      </c>
    </row>
    <row r="30" spans="1:1" x14ac:dyDescent="0.2">
      <c r="A30" t="str">
        <f>'Indskrevne plejebolig dec 2025'!B33</f>
        <v>Greve</v>
      </c>
    </row>
    <row r="31" spans="1:1" x14ac:dyDescent="0.2">
      <c r="A31" t="str">
        <f>'Indskrevne plejebolig dec 2025'!B34</f>
        <v>Køge</v>
      </c>
    </row>
    <row r="32" spans="1:1" x14ac:dyDescent="0.2">
      <c r="A32" t="str">
        <f>'Indskrevne plejebolig dec 2025'!B35</f>
        <v>Halsnæs</v>
      </c>
    </row>
    <row r="33" spans="1:1" x14ac:dyDescent="0.2">
      <c r="A33" t="str">
        <f>'Indskrevne plejebolig dec 2025'!B36</f>
        <v>Roskilde</v>
      </c>
    </row>
    <row r="34" spans="1:1" x14ac:dyDescent="0.2">
      <c r="A34" t="str">
        <f>'Indskrevne plejebolig dec 2025'!B37</f>
        <v>Solrød</v>
      </c>
    </row>
    <row r="35" spans="1:1" x14ac:dyDescent="0.2">
      <c r="A35" t="str">
        <f>'Indskrevne plejebolig dec 2025'!B38</f>
        <v>Gribskov</v>
      </c>
    </row>
    <row r="36" spans="1:1" x14ac:dyDescent="0.2">
      <c r="A36" t="str">
        <f>'Indskrevne plejebolig dec 2025'!B39</f>
        <v>Odsherred</v>
      </c>
    </row>
    <row r="37" spans="1:1" x14ac:dyDescent="0.2">
      <c r="A37" t="str">
        <f>'Indskrevne plejebolig dec 2025'!B40</f>
        <v>Holbæk</v>
      </c>
    </row>
    <row r="38" spans="1:1" x14ac:dyDescent="0.2">
      <c r="A38" t="str">
        <f>'Indskrevne plejebolig dec 2025'!B41</f>
        <v>Faxe</v>
      </c>
    </row>
    <row r="39" spans="1:1" x14ac:dyDescent="0.2">
      <c r="A39" t="str">
        <f>'Indskrevne plejebolig dec 2025'!B42</f>
        <v>Kalundborg</v>
      </c>
    </row>
    <row r="40" spans="1:1" x14ac:dyDescent="0.2">
      <c r="A40" t="str">
        <f>'Indskrevne plejebolig dec 2025'!B43</f>
        <v>Ringsted</v>
      </c>
    </row>
    <row r="41" spans="1:1" x14ac:dyDescent="0.2">
      <c r="A41" t="str">
        <f>'Indskrevne plejebolig dec 2025'!B44</f>
        <v>Slagelse</v>
      </c>
    </row>
    <row r="42" spans="1:1" x14ac:dyDescent="0.2">
      <c r="A42" t="str">
        <f>'Indskrevne plejebolig dec 2025'!B45</f>
        <v>Stevns</v>
      </c>
    </row>
    <row r="43" spans="1:1" x14ac:dyDescent="0.2">
      <c r="A43" t="str">
        <f>'Indskrevne plejebolig dec 2025'!B46</f>
        <v>Sorø</v>
      </c>
    </row>
    <row r="44" spans="1:1" x14ac:dyDescent="0.2">
      <c r="A44" t="str">
        <f>'Indskrevne plejebolig dec 2025'!B47</f>
        <v>Lejre</v>
      </c>
    </row>
    <row r="45" spans="1:1" x14ac:dyDescent="0.2">
      <c r="A45" t="str">
        <f>'Indskrevne plejebolig dec 2025'!B48</f>
        <v>Lolland</v>
      </c>
    </row>
    <row r="46" spans="1:1" x14ac:dyDescent="0.2">
      <c r="A46" t="str">
        <f>'Indskrevne plejebolig dec 2025'!B49</f>
        <v>Næstved</v>
      </c>
    </row>
    <row r="47" spans="1:1" x14ac:dyDescent="0.2">
      <c r="A47" t="str">
        <f>'Indskrevne plejebolig dec 2025'!B50</f>
        <v>Guldborgsund</v>
      </c>
    </row>
    <row r="48" spans="1:1" x14ac:dyDescent="0.2">
      <c r="A48" t="str">
        <f>'Indskrevne plejebolig dec 2025'!B51</f>
        <v>Vordingborg</v>
      </c>
    </row>
    <row r="49" spans="1:1" x14ac:dyDescent="0.2">
      <c r="A49" t="str">
        <f>'Indskrevne plejebolig dec 2025'!B52</f>
        <v>Bornholm</v>
      </c>
    </row>
    <row r="50" spans="1:1" x14ac:dyDescent="0.2">
      <c r="A50" t="str">
        <f>'Indskrevne plejebolig dec 2025'!B53</f>
        <v>Middelfart</v>
      </c>
    </row>
    <row r="51" spans="1:1" x14ac:dyDescent="0.2">
      <c r="A51" t="str">
        <f>'Indskrevne plejebolig dec 2025'!B54</f>
        <v>Assens</v>
      </c>
    </row>
    <row r="52" spans="1:1" x14ac:dyDescent="0.2">
      <c r="A52" t="str">
        <f>'Indskrevne plejebolig dec 2025'!B55</f>
        <v>Faaborg-Midtfyn</v>
      </c>
    </row>
    <row r="53" spans="1:1" x14ac:dyDescent="0.2">
      <c r="A53" t="str">
        <f>'Indskrevne plejebolig dec 2025'!B56</f>
        <v>Kerteminde</v>
      </c>
    </row>
    <row r="54" spans="1:1" x14ac:dyDescent="0.2">
      <c r="A54" t="str">
        <f>'Indskrevne plejebolig dec 2025'!B57</f>
        <v>Nyborg</v>
      </c>
    </row>
    <row r="55" spans="1:1" x14ac:dyDescent="0.2">
      <c r="A55" t="str">
        <f>'Indskrevne plejebolig dec 2025'!B58</f>
        <v>Odense</v>
      </c>
    </row>
    <row r="56" spans="1:1" x14ac:dyDescent="0.2">
      <c r="A56" t="str">
        <f>'Indskrevne plejebolig dec 2025'!B59</f>
        <v>Svendborg</v>
      </c>
    </row>
    <row r="57" spans="1:1" x14ac:dyDescent="0.2">
      <c r="A57" t="str">
        <f>'Indskrevne plejebolig dec 2025'!B60</f>
        <v>Nordfyns</v>
      </c>
    </row>
    <row r="58" spans="1:1" x14ac:dyDescent="0.2">
      <c r="A58" t="str">
        <f>'Indskrevne plejebolig dec 2025'!B61</f>
        <v>Langeland</v>
      </c>
    </row>
    <row r="59" spans="1:1" x14ac:dyDescent="0.2">
      <c r="A59" t="str">
        <f>'Indskrevne plejebolig dec 2025'!B62</f>
        <v>Ærø</v>
      </c>
    </row>
    <row r="60" spans="1:1" x14ac:dyDescent="0.2">
      <c r="A60" t="str">
        <f>'Indskrevne plejebolig dec 2025'!B63</f>
        <v>Haderslev</v>
      </c>
    </row>
    <row r="61" spans="1:1" x14ac:dyDescent="0.2">
      <c r="A61" t="str">
        <f>'Indskrevne plejebolig dec 2025'!B64</f>
        <v>Billund</v>
      </c>
    </row>
    <row r="62" spans="1:1" x14ac:dyDescent="0.2">
      <c r="A62" t="str">
        <f>'Indskrevne plejebolig dec 2025'!B65</f>
        <v>Sønderborg</v>
      </c>
    </row>
    <row r="63" spans="1:1" x14ac:dyDescent="0.2">
      <c r="A63" t="str">
        <f>'Indskrevne plejebolig dec 2025'!B66</f>
        <v>Tønder</v>
      </c>
    </row>
    <row r="64" spans="1:1" x14ac:dyDescent="0.2">
      <c r="A64" t="str">
        <f>'Indskrevne plejebolig dec 2025'!B67</f>
        <v>Esbjerg</v>
      </c>
    </row>
    <row r="65" spans="1:1" x14ac:dyDescent="0.2">
      <c r="A65" t="str">
        <f>'Indskrevne plejebolig dec 2025'!B68</f>
        <v>Fanø</v>
      </c>
    </row>
    <row r="66" spans="1:1" x14ac:dyDescent="0.2">
      <c r="A66" t="str">
        <f>'Indskrevne plejebolig dec 2025'!B69</f>
        <v>Varde</v>
      </c>
    </row>
    <row r="67" spans="1:1" x14ac:dyDescent="0.2">
      <c r="A67" t="str">
        <f>'Indskrevne plejebolig dec 2025'!B70</f>
        <v>Vejen</v>
      </c>
    </row>
    <row r="68" spans="1:1" x14ac:dyDescent="0.2">
      <c r="A68" t="str">
        <f>'Indskrevne plejebolig dec 2025'!B71</f>
        <v>Aabenraa</v>
      </c>
    </row>
    <row r="69" spans="1:1" x14ac:dyDescent="0.2">
      <c r="A69" t="str">
        <f>'Indskrevne plejebolig dec 2025'!B72</f>
        <v>Fredericia</v>
      </c>
    </row>
    <row r="70" spans="1:1" x14ac:dyDescent="0.2">
      <c r="A70" t="str">
        <f>'Indskrevne plejebolig dec 2025'!B73</f>
        <v>Horsens</v>
      </c>
    </row>
    <row r="71" spans="1:1" x14ac:dyDescent="0.2">
      <c r="A71" t="str">
        <f>'Indskrevne plejebolig dec 2025'!B74</f>
        <v>Kolding</v>
      </c>
    </row>
    <row r="72" spans="1:1" x14ac:dyDescent="0.2">
      <c r="A72" t="str">
        <f>'Indskrevne plejebolig dec 2025'!B75</f>
        <v>Vejle</v>
      </c>
    </row>
    <row r="73" spans="1:1" x14ac:dyDescent="0.2">
      <c r="A73" t="str">
        <f>'Indskrevne plejebolig dec 2025'!B76</f>
        <v>Herning</v>
      </c>
    </row>
    <row r="74" spans="1:1" x14ac:dyDescent="0.2">
      <c r="A74" t="str">
        <f>'Indskrevne plejebolig dec 2025'!B77</f>
        <v>Holstebro</v>
      </c>
    </row>
    <row r="75" spans="1:1" x14ac:dyDescent="0.2">
      <c r="A75" t="str">
        <f>'Indskrevne plejebolig dec 2025'!B78</f>
        <v>Lemvig</v>
      </c>
    </row>
    <row r="76" spans="1:1" x14ac:dyDescent="0.2">
      <c r="A76" t="str">
        <f>'Indskrevne plejebolig dec 2025'!B79</f>
        <v>Struer</v>
      </c>
    </row>
    <row r="77" spans="1:1" x14ac:dyDescent="0.2">
      <c r="A77" t="str">
        <f>'Indskrevne plejebolig dec 2025'!B80</f>
        <v>Syddjurs</v>
      </c>
    </row>
    <row r="78" spans="1:1" x14ac:dyDescent="0.2">
      <c r="A78" t="str">
        <f>'Indskrevne plejebolig dec 2025'!B81</f>
        <v>Norddjurs</v>
      </c>
    </row>
    <row r="79" spans="1:1" x14ac:dyDescent="0.2">
      <c r="A79" t="str">
        <f>'Indskrevne plejebolig dec 2025'!B82</f>
        <v>Favrskov</v>
      </c>
    </row>
    <row r="80" spans="1:1" x14ac:dyDescent="0.2">
      <c r="A80" t="str">
        <f>'Indskrevne plejebolig dec 2025'!B83</f>
        <v>Odder</v>
      </c>
    </row>
    <row r="81" spans="1:1" x14ac:dyDescent="0.2">
      <c r="A81" t="str">
        <f>'Indskrevne plejebolig dec 2025'!B84</f>
        <v>Randers</v>
      </c>
    </row>
    <row r="82" spans="1:1" x14ac:dyDescent="0.2">
      <c r="A82" t="str">
        <f>'Indskrevne plejebolig dec 2025'!B85</f>
        <v>Silkeborg</v>
      </c>
    </row>
    <row r="83" spans="1:1" x14ac:dyDescent="0.2">
      <c r="A83" t="str">
        <f>'Indskrevne plejebolig dec 2025'!B86</f>
        <v>Samsø</v>
      </c>
    </row>
    <row r="84" spans="1:1" x14ac:dyDescent="0.2">
      <c r="A84" t="str">
        <f>'Indskrevne plejebolig dec 2025'!B87</f>
        <v>Skanderborg</v>
      </c>
    </row>
    <row r="85" spans="1:1" x14ac:dyDescent="0.2">
      <c r="A85" t="str">
        <f>'Indskrevne plejebolig dec 2025'!B88</f>
        <v>Aarhus</v>
      </c>
    </row>
    <row r="86" spans="1:1" x14ac:dyDescent="0.2">
      <c r="A86" t="str">
        <f>'Indskrevne plejebolig dec 2025'!B89</f>
        <v>Ikast-Brande</v>
      </c>
    </row>
    <row r="87" spans="1:1" x14ac:dyDescent="0.2">
      <c r="A87" t="str">
        <f>'Indskrevne plejebolig dec 2025'!B90</f>
        <v>Ringkøbing-Skjern</v>
      </c>
    </row>
    <row r="88" spans="1:1" x14ac:dyDescent="0.2">
      <c r="A88" t="str">
        <f>'Indskrevne plejebolig dec 2025'!B91</f>
        <v>Hedensted</v>
      </c>
    </row>
    <row r="89" spans="1:1" x14ac:dyDescent="0.2">
      <c r="A89" t="str">
        <f>'Indskrevne plejebolig dec 2025'!B92</f>
        <v>Morsø</v>
      </c>
    </row>
    <row r="90" spans="1:1" x14ac:dyDescent="0.2">
      <c r="A90" t="str">
        <f>'Indskrevne plejebolig dec 2025'!B93</f>
        <v>Skive</v>
      </c>
    </row>
    <row r="91" spans="1:1" x14ac:dyDescent="0.2">
      <c r="A91" t="str">
        <f>'Indskrevne plejebolig dec 2025'!B94</f>
        <v>Thisted</v>
      </c>
    </row>
    <row r="92" spans="1:1" x14ac:dyDescent="0.2">
      <c r="A92" t="str">
        <f>'Indskrevne plejebolig dec 2025'!B95</f>
        <v>Viborg</v>
      </c>
    </row>
    <row r="93" spans="1:1" x14ac:dyDescent="0.2">
      <c r="A93" t="str">
        <f>'Indskrevne plejebolig dec 2025'!B96</f>
        <v>Brønderslev</v>
      </c>
    </row>
    <row r="94" spans="1:1" x14ac:dyDescent="0.2">
      <c r="A94" t="str">
        <f>'Indskrevne plejebolig dec 2025'!B97</f>
        <v>Frederikshavn</v>
      </c>
    </row>
    <row r="95" spans="1:1" x14ac:dyDescent="0.2">
      <c r="A95" t="str">
        <f>'Indskrevne plejebolig dec 2025'!B98</f>
        <v>Vesthimmerlands</v>
      </c>
    </row>
    <row r="96" spans="1:1" x14ac:dyDescent="0.2">
      <c r="A96" t="str">
        <f>'Indskrevne plejebolig dec 2025'!B99</f>
        <v>Læsø</v>
      </c>
    </row>
    <row r="97" spans="1:1" x14ac:dyDescent="0.2">
      <c r="A97" t="str">
        <f>'Indskrevne plejebolig dec 2025'!B100</f>
        <v>Rebild</v>
      </c>
    </row>
    <row r="98" spans="1:1" x14ac:dyDescent="0.2">
      <c r="A98" t="str">
        <f>'Indskrevne plejebolig dec 2025'!B101</f>
        <v>Mariagerfjord</v>
      </c>
    </row>
    <row r="99" spans="1:1" x14ac:dyDescent="0.2">
      <c r="A99" t="str">
        <f>'Indskrevne plejebolig dec 2025'!B102</f>
        <v>Jammerbugt</v>
      </c>
    </row>
    <row r="100" spans="1:1" x14ac:dyDescent="0.2">
      <c r="A100" t="str">
        <f>'Indskrevne plejebolig dec 2025'!B103</f>
        <v>Aalborg</v>
      </c>
    </row>
    <row r="101" spans="1:1" x14ac:dyDescent="0.2">
      <c r="A101" t="str">
        <f>'Indskrevne plejebolig dec 2025'!B104</f>
        <v>Hjørring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ID xmlns="http://schemas.microsoft.com/sharepoint/v3">3472951</DocID>
    <LocalAttachment xmlns="http://schemas.microsoft.com/sharepoint/v3">false</LocalAttachment>
    <CaseID xmlns="http://schemas.microsoft.com/sharepoint/v3">SAG-2023-03054</CaseID>
    <CaseRecordNumber xmlns="http://schemas.microsoft.com/sharepoint/v3">0</CaseRecordNumber>
    <RegistrationDate xmlns="http://schemas.microsoft.com/sharepoint/v3" xsi:nil="true"/>
    <Related xmlns="http://schemas.microsoft.com/sharepoint/v3">false</Related>
    <Finalized xmlns="http://schemas.microsoft.com/sharepoint/v3">false</Finalized>
    <CCMSystemID xmlns="http://schemas.microsoft.com/sharepoint/v3">ca7dc1c5-fc98-48bd-8345-b1ffede9fa82</CCMSystemID>
    <CCMVisualId xmlns="http://schemas.microsoft.com/sharepoint/v3">SAG-2023-03054</CCMVisualId>
    <CCMMeetingCaseInstanceId xmlns="F93B0DAF-1E4E-45AB-A370-F71050CF45A7" xsi:nil="true"/>
    <CCMMeetingCaseLink xmlns="F93B0DAF-1E4E-45AB-A370-F71050CF45A7">
      <Url xsi:nil="true"/>
      <Description xsi:nil="true"/>
    </CCMMeetingCaseLink>
    <DocumentDescription xmlns="F93B0DAF-1E4E-45AB-A370-F71050CF45A7">Rettet udgave med nyeste tal, tilføjelse af skøn for tomgang og ændringer i formler, så årene passer</DocumentDescription>
    <CCMMeetingCaseId xmlns="F93B0DAF-1E4E-45AB-A370-F71050CF45A7" xsi:nil="true"/>
    <CCMAgendaDocumentStatus xmlns="F93B0DAF-1E4E-45AB-A370-F71050CF45A7" xsi:nil="true"/>
    <Dokumenttype xmlns="F93B0DAF-1E4E-45AB-A370-F71050CF45A7">Notat</Dokumenttype>
    <CCMAgendaStatus xmlns="F93B0DAF-1E4E-45AB-A370-F71050CF45A7" xsi:nil="true"/>
    <AgendaStatusIcon xmlns="F93B0DAF-1E4E-45AB-A370-F71050CF45A7" xsi:nil="true"/>
    <CCMAgendaItemId xmlns="F93B0DAF-1E4E-45AB-A370-F71050CF45A7" xsi:nil="true"/>
    <CCMCognitiveType xmlns="http://schemas.microsoft.com/sharepoint/v3" xsi:nil="true"/>
    <CCMMetadataExtractionStatus xmlns="http://schemas.microsoft.com/sharepoint/v3">CCMPageCount:NotSupported;CCMCommentCount:Idle</CCMMetadataExtractionStatus>
    <WasEncrypted xmlns="http://schemas.microsoft.com/sharepoint/v3">false</WasEncrypted>
    <WasSigned xmlns="http://schemas.microsoft.com/sharepoint/v3">false</WasSigned>
    <CCMTemplateID xmlns="http://schemas.microsoft.com/sharepoint/v3">0</CCMTemplateID>
    <CCMPreviewAnnotationsTasks xmlns="http://schemas.microsoft.com/sharepoint/v3">0</CCMPreviewAnnotationsTasks>
    <CCMPageCount xmlns="http://schemas.microsoft.com/sharepoint/v3">0</CCMPageCount>
    <MailHasAttachments xmlns="http://schemas.microsoft.com/sharepoint/v3">false</MailHasAttachments>
    <CCMCommentCount xmlns="http://schemas.microsoft.com/sharepoint/v3">2</CCMCommentCount>
    <CCMConversation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GetOrganized dokument" ma:contentTypeID="0x010100AC085CFC53BC46CEA2EADE194AD9D48200BF5C0A15D5CF99439BE3A8FA776B16CF" ma:contentTypeVersion="0" ma:contentTypeDescription="GetOrganized dokument" ma:contentTypeScope="" ma:versionID="dd4bbddd228404adb304ec433da32796">
  <xsd:schema xmlns:xsd="http://www.w3.org/2001/XMLSchema" xmlns:xs="http://www.w3.org/2001/XMLSchema" xmlns:p="http://schemas.microsoft.com/office/2006/metadata/properties" xmlns:ns1="http://schemas.microsoft.com/sharepoint/v3" xmlns:ns2="F93B0DAF-1E4E-45AB-A370-F71050CF45A7" targetNamespace="http://schemas.microsoft.com/office/2006/metadata/properties" ma:root="true" ma:fieldsID="70f41c3f4400636c4ba7685b246a16ff" ns1:_="" ns2:_="">
    <xsd:import namespace="http://schemas.microsoft.com/sharepoint/v3"/>
    <xsd:import namespace="F93B0DAF-1E4E-45AB-A370-F71050CF45A7"/>
    <xsd:element name="properties">
      <xsd:complexType>
        <xsd:sequence>
          <xsd:element name="documentManagement">
            <xsd:complexType>
              <xsd:all>
                <xsd:element ref="ns2:Dokumenttype"/>
                <xsd:element ref="ns2:DocumentDescription" minOccurs="0"/>
                <xsd:element ref="ns2:CCMAgendaDocumentStatus" minOccurs="0"/>
                <xsd:element ref="ns2:CCMAgendaStatus" minOccurs="0"/>
                <xsd:element ref="ns2:CCMMeetingCaseLink" minOccurs="0"/>
                <xsd:element ref="ns2:AgendaStatusIcon" minOccurs="0"/>
                <xsd:element ref="ns1:CaseID" minOccurs="0"/>
                <xsd:element ref="ns1:DocID" minOccurs="0"/>
                <xsd:element ref="ns1:Finalized" minOccurs="0"/>
                <xsd:element ref="ns1:Related" minOccurs="0"/>
                <xsd:element ref="ns1:RegistrationDate" minOccurs="0"/>
                <xsd:element ref="ns1:CaseRecordNumber" minOccurs="0"/>
                <xsd:element ref="ns1:LocalAttachment" minOccurs="0"/>
                <xsd:element ref="ns1:CCMTemplateName" minOccurs="0"/>
                <xsd:element ref="ns1:CCMTemplateVersion" minOccurs="0"/>
                <xsd:element ref="ns1:CCMSystemID" minOccurs="0"/>
                <xsd:element ref="ns1:WasEncrypted" minOccurs="0"/>
                <xsd:element ref="ns1:WasSigned" minOccurs="0"/>
                <xsd:element ref="ns1:MailHasAttachments" minOccurs="0"/>
                <xsd:element ref="ns2:CCMMeetingCaseId" minOccurs="0"/>
                <xsd:element ref="ns2:CCMMeetingCaseInstanceId" minOccurs="0"/>
                <xsd:element ref="ns2:CCMAgendaItemId" minOccurs="0"/>
                <xsd:element ref="ns1:CCMTemplateID" minOccurs="0"/>
                <xsd:element ref="ns1:CCMVisualId" minOccurs="0"/>
                <xsd:element ref="ns1:CCMConversation" minOccurs="0"/>
                <xsd:element ref="ns1:CCMOriginalDocID" minOccurs="0"/>
                <xsd:element ref="ns1:CCMMetadataExtractionStatus" minOccurs="0"/>
                <xsd:element ref="ns1:CCMPageCount" minOccurs="0"/>
                <xsd:element ref="ns1:CCMCommentCount" minOccurs="0"/>
                <xsd:element ref="ns1:CCMPreviewAnnotationsTasks" minOccurs="0"/>
                <xsd:element ref="ns1:CCMCognitiveType" minOccurs="0"/>
                <xsd:element ref="ns1:CCMOnline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aseID" ma:index="14" nillable="true" ma:displayName="Sags ID" ma:default="Tildeler" ma:internalName="CaseID" ma:readOnly="true">
      <xsd:simpleType>
        <xsd:restriction base="dms:Text"/>
      </xsd:simpleType>
    </xsd:element>
    <xsd:element name="DocID" ma:index="15" nillable="true" ma:displayName="Dok ID" ma:default="Tildeler" ma:internalName="DocID" ma:readOnly="true">
      <xsd:simpleType>
        <xsd:restriction base="dms:Text"/>
      </xsd:simpleType>
    </xsd:element>
    <xsd:element name="Finalized" ma:index="16" nillable="true" ma:displayName="Endeligt" ma:default="False" ma:internalName="Finalized" ma:readOnly="true">
      <xsd:simpleType>
        <xsd:restriction base="dms:Boolean"/>
      </xsd:simpleType>
    </xsd:element>
    <xsd:element name="Related" ma:index="17" nillable="true" ma:displayName="Vedhæftet dokument" ma:default="False" ma:internalName="Related" ma:readOnly="true">
      <xsd:simpleType>
        <xsd:restriction base="dms:Boolean"/>
      </xsd:simpleType>
    </xsd:element>
    <xsd:element name="RegistrationDate" ma:index="18" nillable="true" ma:displayName="Registrerings dato" ma:format="DateTime" ma:internalName="RegistrationDate" ma:readOnly="true">
      <xsd:simpleType>
        <xsd:restriction base="dms:DateTime"/>
      </xsd:simpleType>
    </xsd:element>
    <xsd:element name="CaseRecordNumber" ma:index="19" nillable="true" ma:displayName="Akt ID" ma:decimals="0" ma:default="0" ma:internalName="CaseRecordNumber" ma:readOnly="true">
      <xsd:simpleType>
        <xsd:restriction base="dms:Number"/>
      </xsd:simpleType>
    </xsd:element>
    <xsd:element name="LocalAttachment" ma:index="20" nillable="true" ma:displayName="Lokalt bilag" ma:default="False" ma:description="" ma:internalName="LocalAttachment" ma:readOnly="true">
      <xsd:simpleType>
        <xsd:restriction base="dms:Boolean"/>
      </xsd:simpleType>
    </xsd:element>
    <xsd:element name="CCMTemplateName" ma:index="21" nillable="true" ma:displayName="Skabelon navn" ma:internalName="CCMTemplateName" ma:readOnly="true">
      <xsd:simpleType>
        <xsd:restriction base="dms:Text"/>
      </xsd:simpleType>
    </xsd:element>
    <xsd:element name="CCMTemplateVersion" ma:index="22" nillable="true" ma:displayName="Skabelon version" ma:internalName="CCMTemplateVersion" ma:readOnly="true">
      <xsd:simpleType>
        <xsd:restriction base="dms:Text"/>
      </xsd:simpleType>
    </xsd:element>
    <xsd:element name="CCMSystemID" ma:index="23" nillable="true" ma:displayName="CCMSystemID" ma:hidden="true" ma:internalName="CCMSystemID" ma:readOnly="true">
      <xsd:simpleType>
        <xsd:restriction base="dms:Text"/>
      </xsd:simpleType>
    </xsd:element>
    <xsd:element name="WasEncrypted" ma:index="24" nillable="true" ma:displayName="Krypteret" ma:default="False" ma:internalName="WasEncrypted" ma:readOnly="true">
      <xsd:simpleType>
        <xsd:restriction base="dms:Boolean"/>
      </xsd:simpleType>
    </xsd:element>
    <xsd:element name="WasSigned" ma:index="25" nillable="true" ma:displayName="Signeret" ma:default="False" ma:internalName="WasSigned" ma:readOnly="true">
      <xsd:simpleType>
        <xsd:restriction base="dms:Boolean"/>
      </xsd:simpleType>
    </xsd:element>
    <xsd:element name="MailHasAttachments" ma:index="26" nillable="true" ma:displayName="E-mail har vedhæftede filer" ma:default="False" ma:internalName="MailHasAttachments" ma:readOnly="true">
      <xsd:simpleType>
        <xsd:restriction base="dms:Boolean"/>
      </xsd:simpleType>
    </xsd:element>
    <xsd:element name="CCMTemplateID" ma:index="31" nillable="true" ma:displayName="CCMTemplateID" ma:decimals="0" ma:default="0" ma:hidden="true" ma:internalName="CCMTemplateID" ma:readOnly="true">
      <xsd:simpleType>
        <xsd:restriction base="dms:Number"/>
      </xsd:simpleType>
    </xsd:element>
    <xsd:element name="CCMVisualId" ma:index="32" nillable="true" ma:displayName="Sags ID" ma:default="Tildeler" ma:internalName="CCMVisualId" ma:readOnly="true">
      <xsd:simpleType>
        <xsd:restriction base="dms:Text"/>
      </xsd:simpleType>
    </xsd:element>
    <xsd:element name="CCMConversation" ma:index="33" nillable="true" ma:displayName="Samtale" ma:description="" ma:internalName="CCMConversation" ma:readOnly="true">
      <xsd:simpleType>
        <xsd:restriction base="dms:Text"/>
      </xsd:simpleType>
    </xsd:element>
    <xsd:element name="CCMOriginalDocID" ma:index="35" nillable="true" ma:displayName="Originalt Dok ID" ma:description="" ma:internalName="CCMOriginalDocID" ma:readOnly="true">
      <xsd:simpleType>
        <xsd:restriction base="dms:Text"/>
      </xsd:simpleType>
    </xsd:element>
    <xsd:element name="CCMMetadataExtractionStatus" ma:index="37" nillable="true" ma:displayName="CCMMetadataExtractionStatus" ma:default="CCMPageCount:InProgress;CCMCommentCount:InProgress" ma:hidden="true" ma:internalName="CCMMetadataExtractionStatus" ma:readOnly="false">
      <xsd:simpleType>
        <xsd:restriction base="dms:Text"/>
      </xsd:simpleType>
    </xsd:element>
    <xsd:element name="CCMPageCount" ma:index="38" nillable="true" ma:displayName="Sider" ma:decimals="0" ma:description="" ma:internalName="CCMPageCount" ma:readOnly="true">
      <xsd:simpleType>
        <xsd:restriction base="dms:Number"/>
      </xsd:simpleType>
    </xsd:element>
    <xsd:element name="CCMCommentCount" ma:index="39" nillable="true" ma:displayName="Kommentarer" ma:decimals="0" ma:description="" ma:internalName="CCMCommentCount" ma:readOnly="true">
      <xsd:simpleType>
        <xsd:restriction base="dms:Number"/>
      </xsd:simpleType>
    </xsd:element>
    <xsd:element name="CCMPreviewAnnotationsTasks" ma:index="40" nillable="true" ma:displayName="Opgaver" ma:decimals="0" ma:description="" ma:internalName="CCMPreviewAnnotationsTasks" ma:readOnly="true">
      <xsd:simpleType>
        <xsd:restriction base="dms:Number"/>
      </xsd:simpleType>
    </xsd:element>
    <xsd:element name="CCMCognitiveType" ma:index="41" nillable="true" ma:displayName="CognitiveType" ma:decimals="0" ma:description="" ma:internalName="CCMCognitiveType" ma:readOnly="false">
      <xsd:simpleType>
        <xsd:restriction base="dms:Number"/>
      </xsd:simpleType>
    </xsd:element>
    <xsd:element name="CCMOnlineStatus" ma:index="42" nillable="true" ma:displayName="Online status" ma:description="" ma:format="Dropdown" ma:internalName="CCMOnlineStatus" ma:readOnly="true">
      <xsd:simpleType>
        <xsd:restriction base="dms:Choice">
          <xsd:enumeration value="OneDrive"/>
          <xsd:enumeration value="SharePointOnline"/>
          <xsd:enumeration value="Teams"/>
          <xsd:enumeration value="SharePointOnlineSync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B0DAF-1E4E-45AB-A370-F71050CF45A7" elementFormDefault="qualified">
    <xsd:import namespace="http://schemas.microsoft.com/office/2006/documentManagement/types"/>
    <xsd:import namespace="http://schemas.microsoft.com/office/infopath/2007/PartnerControls"/>
    <xsd:element name="Dokumenttype" ma:index="2" ma:displayName="Dokumenttype" ma:default="Notat" ma:format="Dropdown" ma:internalName="Dokumenttype">
      <xsd:simpleType>
        <xsd:restriction base="dms:Choice">
          <xsd:enumeration value="Administrativ information"/>
          <xsd:enumeration value="Andet dokument"/>
          <xsd:enumeration value="Brev"/>
          <xsd:enumeration value="Centralt modtaget post"/>
          <xsd:enumeration value="Dagsorden"/>
          <xsd:enumeration value="Fremstilling"/>
          <xsd:enumeration value="Høringssvar"/>
          <xsd:enumeration value="Kontrakt"/>
          <xsd:enumeration value="Notat"/>
          <xsd:enumeration value="Overenskomst"/>
          <xsd:enumeration value="Presseberedskab"/>
          <xsd:enumeration value="Pressemeddelelse"/>
          <xsd:enumeration value="Rapport"/>
          <xsd:enumeration value="Referat"/>
          <xsd:enumeration value="Tale"/>
          <xsd:enumeration value="Temadrøftelse"/>
          <xsd:enumeration value="Projektbeskrivelse"/>
          <xsd:enumeration value="Analysenotat"/>
        </xsd:restriction>
      </xsd:simpleType>
    </xsd:element>
    <xsd:element name="DocumentDescription" ma:index="3" nillable="true" ma:displayName="Beskrivelse" ma:internalName="DocumentDescription">
      <xsd:simpleType>
        <xsd:restriction base="dms:Note">
          <xsd:maxLength value="255"/>
        </xsd:restriction>
      </xsd:simpleType>
    </xsd:element>
    <xsd:element name="CCMAgendaDocumentStatus" ma:index="4" nillable="true" ma:displayName="Status  for manchet" ma:format="Dropdown" ma:internalName="CCMAgendaDocumentStatus">
      <xsd:simpleType>
        <xsd:restriction base="dms:Choice">
          <xsd:enumeration value="Udkast"/>
          <xsd:enumeration value="Under udarbejdelse"/>
          <xsd:enumeration value="Endelig"/>
        </xsd:restriction>
      </xsd:simpleType>
    </xsd:element>
    <xsd:element name="CCMAgendaStatus" ma:index="5" nillable="true" ma:displayName="Dagsordenstatus" ma:default="" ma:format="Dropdown" ma:internalName="CCMAgendaStatus">
      <xsd:simpleType>
        <xsd:restriction base="dms:Choice">
          <xsd:enumeration value="Anmeldt"/>
          <xsd:enumeration value="Optaget på dagsorden"/>
          <xsd:enumeration value="Behandlet"/>
          <xsd:enumeration value="Afvist til dagsorden"/>
          <xsd:enumeration value="Fjernet fra dagsorden"/>
        </xsd:restriction>
      </xsd:simpleType>
    </xsd:element>
    <xsd:element name="CCMMeetingCaseLink" ma:index="6" nillable="true" ma:displayName="Mødesag" ma:format="Hyperlink" ma:internalName="CCMMeetingCase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gendaStatusIcon" ma:index="7" nillable="true" ma:displayName="." ma:internalName="AgendaStatusIcon">
      <xsd:simpleType>
        <xsd:restriction base="dms:Unknown"/>
      </xsd:simpleType>
    </xsd:element>
    <xsd:element name="CCMMeetingCaseId" ma:index="27" nillable="true" ma:displayName="CCMMeetingCaseId" ma:hidden="true" ma:internalName="CCMMeetingCaseId">
      <xsd:simpleType>
        <xsd:restriction base="dms:Text">
          <xsd:maxLength value="255"/>
        </xsd:restriction>
      </xsd:simpleType>
    </xsd:element>
    <xsd:element name="CCMMeetingCaseInstanceId" ma:index="28" nillable="true" ma:displayName="CCMMeetingCaseInstanceId" ma:hidden="true" ma:internalName="CCMMeetingCaseInstanceId">
      <xsd:simpleType>
        <xsd:restriction base="dms:Text">
          <xsd:maxLength value="255"/>
        </xsd:restriction>
      </xsd:simpleType>
    </xsd:element>
    <xsd:element name="CCMAgendaItemId" ma:index="29" nillable="true" ma:displayName="CCMAgendaItemId" ma:decimals="0" ma:hidden="true" ma:internalName="CCMAgendaItemId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dhol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6EF593-1648-4614-AB7E-FAC9BF553EDA}">
  <ds:schemaRefs>
    <ds:schemaRef ds:uri="http://purl.org/dc/elements/1.1/"/>
    <ds:schemaRef ds:uri="http://schemas.microsoft.com/sharepoint/v3"/>
    <ds:schemaRef ds:uri="F93B0DAF-1E4E-45AB-A370-F71050CF45A7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4A3AF9B-9F30-4F55-950B-FB2A0D54F1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A1979C-30D5-4720-AC3E-C99701499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3B0DAF-1E4E-45AB-A370-F71050CF45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8</vt:i4>
      </vt:variant>
      <vt:variant>
        <vt:lpstr>Navngivne områder</vt:lpstr>
      </vt:variant>
      <vt:variant>
        <vt:i4>2</vt:i4>
      </vt:variant>
    </vt:vector>
  </HeadingPairs>
  <TitlesOfParts>
    <vt:vector size="10" baseType="lpstr">
      <vt:lpstr>Model</vt:lpstr>
      <vt:lpstr>Resultat </vt:lpstr>
      <vt:lpstr>Analyse behovsgrad</vt:lpstr>
      <vt:lpstr>plejehjemsoversigt.dk</vt:lpstr>
      <vt:lpstr>Beregning 2026</vt:lpstr>
      <vt:lpstr>Indskrevne plejebolig dec 2025</vt:lpstr>
      <vt:lpstr>Befolkningsfremskrivning</vt:lpstr>
      <vt:lpstr>Lister</vt:lpstr>
      <vt:lpstr>'Resultat '!Udskriftsområde</vt:lpstr>
      <vt:lpstr>'Resultat '!Udskriftstitler</vt:lpstr>
    </vt:vector>
  </TitlesOfParts>
  <Company>KL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Plejeboligmodel_sommer_2023</dc:title>
  <dc:creator>Christian S. Nielsen</dc:creator>
  <cp:lastModifiedBy>Niels Henning Bjørn</cp:lastModifiedBy>
  <cp:lastPrinted>2023-08-17T09:39:25Z</cp:lastPrinted>
  <dcterms:created xsi:type="dcterms:W3CDTF">2007-08-27T13:35:19Z</dcterms:created>
  <dcterms:modified xsi:type="dcterms:W3CDTF">2026-09-29T08:04:06Z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0x010100AC085CFC53BC46CEA2EADE194AD9D48200BF5C0A15D5CF99439BE3A8FA776B16CF</vt:lpwstr>
  </property>
  <property fmtid="{D5CDD505-2E9C-101B-9397-08002B2CF9AE}" pid="3" name="CCMEventContext">
    <vt:lpwstr>99fea624-5d79-4338-8340-1139fe7762e4</vt:lpwstr>
  </property>
  <property fmtid="{D5CDD505-2E9C-101B-9397-08002B2CF9AE}" pid="4" name="CCMSystem">
    <vt:lpwstr> </vt:lpwstr>
  </property>
  <property fmtid="{D5CDD505-2E9C-101B-9397-08002B2CF9AE}" pid="5" name="CCMIsSharedOnOneDrive">
    <vt:bool>false</vt:bool>
  </property>
  <property fmtid="{D5CDD505-2E9C-101B-9397-08002B2CF9AE}" pid="6" name="CCMOneDriveID">
    <vt:lpwstr/>
  </property>
  <property fmtid="{D5CDD505-2E9C-101B-9397-08002B2CF9AE}" pid="7" name="CCMOneDriveOwnerID">
    <vt:lpwstr/>
  </property>
  <property fmtid="{D5CDD505-2E9C-101B-9397-08002B2CF9AE}" pid="8" name="CCMOneDriveItemID">
    <vt:lpwstr/>
  </property>
  <property fmtid="{D5CDD505-2E9C-101B-9397-08002B2CF9AE}" pid="9" name="xd_Signature">
    <vt:bool>false</vt:bool>
  </property>
  <property fmtid="{D5CDD505-2E9C-101B-9397-08002B2CF9AE}" pid="10" name="CCMPostListPublishStatus">
    <vt:lpwstr>Afventer godkendelse</vt:lpwstr>
  </property>
  <property fmtid="{D5CDD505-2E9C-101B-9397-08002B2CF9AE}" pid="11" name="CCMMustBeOnPostList">
    <vt:bool>true</vt:bool>
  </property>
  <property fmtid="{D5CDD505-2E9C-101B-9397-08002B2CF9AE}" pid="12" name="CCMCommunication">
    <vt:lpwstr/>
  </property>
</Properties>
</file>